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1"/>
  </bookViews>
  <sheets>
    <sheet name="flexible pavement" sheetId="1" r:id="rId1"/>
    <sheet name="SN eff (existing)" sheetId="2" r:id="rId2"/>
    <sheet name="Layer coefficients for SNeff" sheetId="3" r:id="rId3"/>
  </sheets>
  <definedNames>
    <definedName name="DPSI">'flexible pavement'!$B$5</definedName>
    <definedName name="MR">'flexible pavement'!$B$6</definedName>
    <definedName name="S">'flexible pavement'!$B$4</definedName>
    <definedName name="sn">'flexible pavement'!$B$16</definedName>
    <definedName name="solver_adj" localSheetId="0" hidden="1">'flexible pavement'!$B$16</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100</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0</definedName>
    <definedName name="solver_nwt" localSheetId="0" hidden="1">1</definedName>
    <definedName name="solver_opt" localSheetId="0" hidden="1">'flexible pavement'!$B$20</definedName>
    <definedName name="solver_pre" localSheetId="0" hidden="1">0.000001</definedName>
    <definedName name="solver_rbv" localSheetId="0" hidden="1">1</definedName>
    <definedName name="solver_rlx" localSheetId="0" hidden="1">1</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3</definedName>
    <definedName name="solver_val" localSheetId="0" hidden="1">0</definedName>
    <definedName name="solver_ver" localSheetId="0" hidden="1">3</definedName>
    <definedName name="ZR">'flexible pavement'!$B$3</definedName>
  </definedNames>
  <calcPr fullCalcOnLoad="1"/>
</workbook>
</file>

<file path=xl/sharedStrings.xml><?xml version="1.0" encoding="utf-8"?>
<sst xmlns="http://schemas.openxmlformats.org/spreadsheetml/2006/main" count="181" uniqueCount="154">
  <si>
    <t>ΔPSI</t>
  </si>
  <si>
    <t>Po</t>
  </si>
  <si>
    <t>Pt</t>
  </si>
  <si>
    <t>log10(W18) =</t>
  </si>
  <si>
    <t>Std Dev</t>
  </si>
  <si>
    <t>left side</t>
  </si>
  <si>
    <t>right side</t>
  </si>
  <si>
    <t>target cell</t>
  </si>
  <si>
    <t>R</t>
  </si>
  <si>
    <t>ZR</t>
  </si>
  <si>
    <t>S</t>
  </si>
  <si>
    <t>DPSI</t>
  </si>
  <si>
    <r>
      <t>Z</t>
    </r>
    <r>
      <rPr>
        <b/>
        <vertAlign val="subscript"/>
        <sz val="10"/>
        <rFont val="Arial"/>
        <family val="2"/>
      </rPr>
      <t>r</t>
    </r>
  </si>
  <si>
    <t>subbase</t>
  </si>
  <si>
    <t>P.A.B.</t>
  </si>
  <si>
    <t>Surface mix</t>
  </si>
  <si>
    <t>Base mix</t>
  </si>
  <si>
    <t>inches</t>
  </si>
  <si>
    <t>psi</t>
  </si>
  <si>
    <t>a[i]</t>
  </si>
  <si>
    <t>D[i], inches</t>
  </si>
  <si>
    <t>m[i]</t>
  </si>
  <si>
    <t>Provided SN</t>
  </si>
  <si>
    <t>Required SN (Solver will fill in)</t>
  </si>
  <si>
    <t>Instructions</t>
  </si>
  <si>
    <t>1.  If the Excel-&gt; Add-ins--&gt; Solver has not been activated, do that first.</t>
  </si>
  <si>
    <t xml:space="preserve">3.  Open the Solver (Tools-&gt;Solver).  Cell B20 should already be the </t>
  </si>
  <si>
    <t xml:space="preserve">     target cell.  "By Changing" should be "sn" (B16).</t>
  </si>
  <si>
    <t xml:space="preserve">4.  The structure provided is adequate when the provided SN exceeds </t>
  </si>
  <si>
    <t xml:space="preserve">     the required SN (and is indicated on cell C16).</t>
  </si>
  <si>
    <t>NOTE:</t>
  </si>
  <si>
    <t>Disclaimer:  No claims of accuracy are made about the answers provided</t>
  </si>
  <si>
    <t>by this tool.</t>
  </si>
  <si>
    <t xml:space="preserve">This tool calculates the required SN.  The Provided SN depends on </t>
  </si>
  <si>
    <t>whether this is new construction or a rehabilitation.</t>
  </si>
  <si>
    <t>Please see the AASHTO 1993 Pavement Design Guide for guidance</t>
  </si>
  <si>
    <t>on rehabilitation design as well as calculations for ESALs.</t>
  </si>
  <si>
    <t>(There are some calculators online, too).</t>
  </si>
  <si>
    <t>Please note that the structural coefficient of the base layer (0.34) is a function of its position</t>
  </si>
  <si>
    <t>within the pavement structure and not necessarily material properties.  It was derived from</t>
  </si>
  <si>
    <t>empirical relationships at the AASHTO Road Test and therefore a hot-mix-asphalt base should</t>
  </si>
  <si>
    <t>be considered at 0.34 per inch and not 0.44 per inch.</t>
  </si>
  <si>
    <t>(Excel 2003:  Tools-&gt;Add-ins, check the Solver option)</t>
  </si>
  <si>
    <t>In Excel 2010, it's File-&gt;Options-&gt;Add-ins-&gt;click on [Go…] Button at the bottom by "Manage Excel Add-ins", then select Solver Add-In in the dialog box that opens, click OK.</t>
  </si>
  <si>
    <t>In Excel 2010, it's in the [Data] tab at the top toolbar, then under the "Analysis" category at the far right top, there is the "Solver" option.  Click it.</t>
  </si>
  <si>
    <t>It is already set up to run in the appropriate cell with the appropriate values.  Click OK and then "Keep Solver Solution".</t>
  </si>
  <si>
    <t>The W18 value is the value obtained in the bright yellow cell in ESALCALC.xls, the ESAL calculator.</t>
  </si>
  <si>
    <t>1.  W18 [Accumulated ESALs]</t>
  </si>
  <si>
    <t>2.  Subgrade M[r]</t>
  </si>
  <si>
    <t>3.  Reliability, %</t>
  </si>
  <si>
    <t>4.  Initial and terminal serviceability</t>
  </si>
  <si>
    <t>1.</t>
  </si>
  <si>
    <t>2.</t>
  </si>
  <si>
    <t>Subgrade resilient modulus.</t>
  </si>
  <si>
    <t xml:space="preserve">Gravels </t>
  </si>
  <si>
    <t>10,000-12,000 psi</t>
  </si>
  <si>
    <t>Tills</t>
  </si>
  <si>
    <t>10,000 psi</t>
  </si>
  <si>
    <t>Sands</t>
  </si>
  <si>
    <t>(low end for silty/clayey sands, high end for gravelly sands)</t>
  </si>
  <si>
    <t>7500-10000 psi</t>
  </si>
  <si>
    <t>Silts</t>
  </si>
  <si>
    <t>6000-7500 psi</t>
  </si>
  <si>
    <t>Clays</t>
  </si>
  <si>
    <t>4000-6000 psi</t>
  </si>
  <si>
    <t>&lt;---- this value should be used unless there is clear information to use something else.</t>
  </si>
  <si>
    <t>3.</t>
  </si>
  <si>
    <t>Reliability should be 95% for Interstates, Expwys, 90% elsewhere.</t>
  </si>
  <si>
    <t>4.</t>
  </si>
  <si>
    <t>Terminal serviceability should be 2.5, but collectors and local roads may use 2.0.</t>
  </si>
  <si>
    <t>The remaining inputs, Std Dev and Zr should not be varied from defaults.</t>
  </si>
  <si>
    <t>D[i]</t>
  </si>
  <si>
    <t xml:space="preserve">Depth of each layer being constructed.  </t>
  </si>
  <si>
    <t>This is not related to the required SN but</t>
  </si>
  <si>
    <t>rather to the provided SN.  It is not necessary except</t>
  </si>
  <si>
    <t>to check the adequacy of the design.</t>
  </si>
  <si>
    <t xml:space="preserve">For rehabilitation, existing layers will have different </t>
  </si>
  <si>
    <t xml:space="preserve">coefficients.  That calculation needs to be done </t>
  </si>
  <si>
    <t>separately but is straightforward. (depth x coeff, add layers).</t>
  </si>
  <si>
    <t>KEYS:  Fill in cells in light blue.  (D[i] cells aren't necessary but they can help see the adequacy of a design)</t>
  </si>
  <si>
    <t>Thickness (in)</t>
  </si>
  <si>
    <t>Layer coefficient</t>
  </si>
  <si>
    <t>Drainage coefficient</t>
  </si>
  <si>
    <t>Layer</t>
  </si>
  <si>
    <t>Remember to take out layers that will be removed by milling.</t>
  </si>
  <si>
    <t>HMA surf.</t>
  </si>
  <si>
    <t>HMA base</t>
  </si>
  <si>
    <t>Use Drainage Coefficient of 1 unless you have specific site information to vary it.</t>
  </si>
  <si>
    <t>SN</t>
  </si>
  <si>
    <t>E</t>
  </si>
  <si>
    <t>HMA surface</t>
  </si>
  <si>
    <t>Subbase</t>
  </si>
  <si>
    <t>SN effective (existing)</t>
  </si>
  <si>
    <t>available</t>
  </si>
  <si>
    <t>SN with new layer(s)</t>
  </si>
  <si>
    <t>N</t>
  </si>
  <si>
    <t>New/Existing (1)</t>
  </si>
  <si>
    <t>(1)</t>
  </si>
  <si>
    <t>Enter N for new layers, E for existing layers</t>
  </si>
  <si>
    <t>Or, type "N" under New/Existing with appropriate layer coefficients to get the SN provided.</t>
  </si>
  <si>
    <t>(This can be done in the 'flexible pavement' tab, D[i] row, too).</t>
  </si>
  <si>
    <t>Use SN effective with the SN required to calculate the required SN of the overlay</t>
  </si>
  <si>
    <t>if a rehab project (SN ol = SN required - SN effective)</t>
  </si>
  <si>
    <t xml:space="preserve">Or, if you are checking the adequacy of an overlay, include the overlay as an "N" and check the </t>
  </si>
  <si>
    <t>SN with new layer(s) number agains the SN required.</t>
  </si>
  <si>
    <t>For extra layers, you may use rows 9-15 in addition to the ones provided.</t>
  </si>
  <si>
    <t>Remember always to not include layers that are being milled in these calculations.</t>
  </si>
  <si>
    <t>You may use either the a[i] and D[i] rows here for the provided SN or you may use the next tab (SN eff).</t>
  </si>
  <si>
    <t>If you use the next sheet, do not change the Provided SN in the green cell because it will override the formula.</t>
  </si>
  <si>
    <t>Required SN</t>
  </si>
  <si>
    <t>from previous tab</t>
  </si>
  <si>
    <t>For instance, the values shown in rows 5-8 result in a structure that is less than the required SN</t>
  </si>
  <si>
    <t xml:space="preserve">Therefore, the overlay thickness should be increased.  </t>
  </si>
  <si>
    <t>If you use 3" overlay, the SN with new layer(s) becomes 3.06 and that would be adequate.</t>
  </si>
  <si>
    <t>MATERIAL</t>
  </si>
  <si>
    <t>SURFACE CONDITION</t>
  </si>
  <si>
    <t>COEFFICIENT RANGE</t>
  </si>
  <si>
    <t>AC Surface (hot mix asphalt, HMA)</t>
  </si>
  <si>
    <t>Little or no alligator cracking and/or only low-severity transverse cracking</t>
  </si>
  <si>
    <t>0.35 – 0.40 per inch</t>
  </si>
  <si>
    <t>&lt; 10% low-severity allig ckg and/or</t>
  </si>
  <si>
    <t>&lt;5% medium- and high- severity transverse cracking</t>
  </si>
  <si>
    <t>0.25 – 0.35 per inch</t>
  </si>
  <si>
    <r>
      <t>Ø</t>
    </r>
    <r>
      <rPr>
        <sz val="7"/>
        <rFont val="Times New Roman"/>
        <family val="1"/>
      </rPr>
      <t xml:space="preserve">  </t>
    </r>
    <r>
      <rPr>
        <sz val="11"/>
        <rFont val="Calibri"/>
        <family val="2"/>
      </rPr>
      <t>&gt;10% low-severity allg ckg and/or</t>
    </r>
  </si>
  <si>
    <r>
      <t>Ø</t>
    </r>
    <r>
      <rPr>
        <sz val="7"/>
        <rFont val="Times New Roman"/>
        <family val="1"/>
      </rPr>
      <t xml:space="preserve">  </t>
    </r>
    <r>
      <rPr>
        <sz val="11"/>
        <rFont val="Calibri"/>
        <family val="2"/>
      </rPr>
      <t>&lt;10% medium-severity allig ckg and/or</t>
    </r>
  </si>
  <si>
    <r>
      <t>Ø</t>
    </r>
    <r>
      <rPr>
        <sz val="7"/>
        <rFont val="Times New Roman"/>
        <family val="1"/>
      </rPr>
      <t xml:space="preserve">  </t>
    </r>
    <r>
      <rPr>
        <sz val="11"/>
        <rFont val="Calibri"/>
        <family val="2"/>
      </rPr>
      <t>&gt;5-10% medium- and high- severity trans. cracking</t>
    </r>
  </si>
  <si>
    <t>0.20 – 0.30 per inch</t>
  </si>
  <si>
    <r>
      <t>Ø</t>
    </r>
    <r>
      <rPr>
        <sz val="7"/>
        <rFont val="Times New Roman"/>
        <family val="1"/>
      </rPr>
      <t xml:space="preserve">  </t>
    </r>
    <r>
      <rPr>
        <sz val="11"/>
        <rFont val="Calibri"/>
        <family val="2"/>
      </rPr>
      <t>&gt;10% medium-severity allg ckg and/or</t>
    </r>
  </si>
  <si>
    <r>
      <t>Ø</t>
    </r>
    <r>
      <rPr>
        <sz val="7"/>
        <rFont val="Times New Roman"/>
        <family val="1"/>
      </rPr>
      <t xml:space="preserve">  </t>
    </r>
    <r>
      <rPr>
        <sz val="11"/>
        <rFont val="Calibri"/>
        <family val="2"/>
      </rPr>
      <t>&lt;10% high-severity allig ckg and/or</t>
    </r>
  </si>
  <si>
    <t>0.14 – 0.20 per inch</t>
  </si>
  <si>
    <t>&gt; 10% high-severity allig ckg and/or</t>
  </si>
  <si>
    <t>&gt;10% high- severity transverse cracking</t>
  </si>
  <si>
    <t>0.08 – 0.15 per inch</t>
  </si>
  <si>
    <t>Stabilized Base (includes HMA base)</t>
  </si>
  <si>
    <t>0.20 – 0.35 per inch</t>
  </si>
  <si>
    <t>0.15 – 0.25 per inch</t>
  </si>
  <si>
    <t>0.15 – 0.20 per inch</t>
  </si>
  <si>
    <t>0.10 – 0.20 per inch</t>
  </si>
  <si>
    <t>Granular Base or Subgrade</t>
  </si>
  <si>
    <t>No evidence of pumping, degradation, or contamination by fines</t>
  </si>
  <si>
    <t>0.10 – 0.14 per inch</t>
  </si>
  <si>
    <t>Some evidence of pumping, degradation, or contamination by fines</t>
  </si>
  <si>
    <t>0.00 – 0.10 per inch</t>
  </si>
  <si>
    <t>&lt; 10% low-severity allig ckg and/or  &lt;5% medium- and high- severity transverse cracking</t>
  </si>
  <si>
    <t>The effective (existing) Structural Number is a straightforward calculation.  Please see the [Layer Coefficients for Sneff] tab to find appropriate layer coefficients.</t>
  </si>
  <si>
    <t>2.  Fill in the values for the cells in light blue for reconstruction (all new layers).</t>
  </si>
  <si>
    <t>It is not necessary to fill in these values here.  Filling them in allows the labeling of "Adequate" in yellow.  This is  a quick shortcut for reconstructed pavement.</t>
  </si>
  <si>
    <t>For rehabilitation, please check the value in B16 against the result of filling in the table in the SN eff tab (next Excel tab).</t>
  </si>
  <si>
    <t>The value in B16 gets carried onto that tab, so once the Solver has been run (step 3) you can move over to the SN eff tab to do those calculations.</t>
  </si>
  <si>
    <t>In this example, the SN after rehab is only 2.84 - more</t>
  </si>
  <si>
    <t>SN needs to be provided.</t>
  </si>
  <si>
    <t>This could be achieved by paving 3 inches instead of 2.5</t>
  </si>
  <si>
    <t>Change the HMA surface to 3.0 and see the answer…</t>
  </si>
  <si>
    <t>(3.06, which exceeds 2.95, so OK)</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</si>
</sst>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_)"/>
    <numFmt numFmtId="166" formatCode="_(* #,##0.000_);_(* \(#,##0.000\);_(* &quot;-&quot;??_);_(@_)"/>
    <numFmt numFmtId="167" formatCode="_(* #,##0.0_);_(* \(#,##0.0\);_(* &quot;-&quot;??_);_(@_)"/>
    <numFmt numFmtId="168" formatCode="_(* #,##0_);_(* \(#,##0\);_(* &quot;-&quot;??_);_(@_)"/>
    <numFmt numFmtId="169" formatCode="0.0"/>
    <numFmt numFmtId="170" formatCode="0.00000"/>
    <numFmt numFmtId="171" formatCode="0.0000"/>
    <numFmt numFmtId="172" formatCode="0.000"/>
    <numFmt numFmtId="173" formatCode="&quot;Yes&quot;;&quot;Yes&quot;;&quot;No&quot;"/>
    <numFmt numFmtId="174" formatCode="&quot;True&quot;;&quot;True&quot;;&quot;False&quot;"/>
    <numFmt numFmtId="175" formatCode="&quot;On&quot;;&quot;On&quot;;&quot;Off&quot;"/>
    <numFmt numFmtId="176" formatCode="[$€-2]\ #,##0.00_);[Red]\([$€-2]\ #,##0.00\)"/>
  </numFmts>
  <fonts count="45">
    <font>
      <sz val="10"/>
      <name val="Arial"/>
      <family val="0"/>
    </font>
    <font>
      <sz val="8"/>
      <name val="Arial"/>
      <family val="2"/>
    </font>
    <font>
      <b/>
      <sz val="10"/>
      <name val="Arial"/>
      <family val="2"/>
    </font>
    <font>
      <b/>
      <vertAlign val="subscript"/>
      <sz val="10"/>
      <name val="Arial"/>
      <family val="2"/>
    </font>
    <font>
      <b/>
      <sz val="12"/>
      <name val="Arial"/>
      <family val="2"/>
    </font>
    <font>
      <b/>
      <u val="single"/>
      <sz val="10"/>
      <name val="Arial"/>
      <family val="2"/>
    </font>
    <font>
      <i/>
      <sz val="10"/>
      <name val="Arial"/>
      <family val="2"/>
    </font>
    <font>
      <sz val="11"/>
      <name val="Calibri"/>
      <family val="2"/>
    </font>
    <font>
      <sz val="11"/>
      <name val="Wingdings"/>
      <family val="0"/>
    </font>
    <font>
      <sz val="7"/>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8"/>
        <bgColor indexed="64"/>
      </patternFill>
    </fill>
    <fill>
      <patternFill patternType="solid">
        <fgColor indexed="13"/>
        <bgColor indexed="64"/>
      </patternFill>
    </fill>
    <fill>
      <patternFill patternType="solid">
        <fgColor rgb="FFFFFF00"/>
        <bgColor indexed="64"/>
      </patternFill>
    </fill>
    <fill>
      <patternFill patternType="solid">
        <fgColor rgb="FF00FFFF"/>
        <bgColor indexed="64"/>
      </patternFill>
    </fill>
    <fill>
      <patternFill patternType="solid">
        <fgColor rgb="FF00B0F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thin"/>
      <right style="thin"/>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8">
    <xf numFmtId="0" fontId="0" fillId="0" borderId="0" xfId="0" applyAlignment="1">
      <alignment/>
    </xf>
    <xf numFmtId="0" fontId="0" fillId="0" borderId="10" xfId="0" applyBorder="1" applyAlignment="1">
      <alignment horizontal="center"/>
    </xf>
    <xf numFmtId="0" fontId="0" fillId="33" borderId="10" xfId="0" applyFill="1" applyBorder="1" applyAlignment="1">
      <alignment horizontal="center"/>
    </xf>
    <xf numFmtId="2" fontId="0" fillId="34" borderId="10" xfId="0" applyNumberFormat="1" applyFill="1" applyBorder="1" applyAlignment="1">
      <alignment horizontal="center"/>
    </xf>
    <xf numFmtId="2" fontId="0" fillId="35" borderId="10" xfId="0" applyNumberFormat="1"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2" fontId="0" fillId="33" borderId="11" xfId="0" applyNumberFormat="1" applyFill="1" applyBorder="1" applyAlignment="1">
      <alignment horizontal="center"/>
    </xf>
    <xf numFmtId="2" fontId="0" fillId="36" borderId="13" xfId="0" applyNumberFormat="1" applyFill="1" applyBorder="1" applyAlignment="1">
      <alignment horizontal="center"/>
    </xf>
    <xf numFmtId="2" fontId="0" fillId="33" borderId="12" xfId="57" applyNumberFormat="1" applyFont="1" applyFill="1" applyBorder="1" applyAlignment="1">
      <alignment horizontal="center"/>
    </xf>
    <xf numFmtId="9" fontId="0" fillId="0" borderId="0" xfId="57" applyFont="1" applyAlignment="1">
      <alignment horizontal="center"/>
    </xf>
    <xf numFmtId="2" fontId="0" fillId="33" borderId="10" xfId="0" applyNumberFormat="1" applyFill="1" applyBorder="1" applyAlignment="1">
      <alignment horizontal="center"/>
    </xf>
    <xf numFmtId="0" fontId="2" fillId="0" borderId="0" xfId="0" applyFont="1" applyAlignment="1">
      <alignment horizontal="right"/>
    </xf>
    <xf numFmtId="0" fontId="2" fillId="0" borderId="10" xfId="0" applyFont="1" applyBorder="1" applyAlignment="1">
      <alignment horizontal="right"/>
    </xf>
    <xf numFmtId="0" fontId="2" fillId="0" borderId="12" xfId="0" applyFont="1" applyBorder="1" applyAlignment="1">
      <alignment horizontal="right"/>
    </xf>
    <xf numFmtId="0" fontId="2" fillId="0" borderId="11" xfId="0" applyFont="1" applyBorder="1" applyAlignment="1">
      <alignment horizontal="right"/>
    </xf>
    <xf numFmtId="0" fontId="2" fillId="0" borderId="10"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horizontal="right"/>
    </xf>
    <xf numFmtId="0" fontId="0" fillId="0" borderId="0" xfId="0" applyFill="1" applyAlignment="1">
      <alignment/>
    </xf>
    <xf numFmtId="9" fontId="0" fillId="0" borderId="0" xfId="57" applyFont="1" applyAlignment="1">
      <alignment/>
    </xf>
    <xf numFmtId="2" fontId="0" fillId="37" borderId="10" xfId="0" applyNumberFormat="1" applyFill="1" applyBorder="1" applyAlignment="1">
      <alignment horizontal="center"/>
    </xf>
    <xf numFmtId="2" fontId="0" fillId="37" borderId="14" xfId="0" applyNumberFormat="1" applyFill="1" applyBorder="1" applyAlignment="1">
      <alignment horizontal="center"/>
    </xf>
    <xf numFmtId="2" fontId="0" fillId="33" borderId="13" xfId="0" applyNumberFormat="1" applyFill="1" applyBorder="1" applyAlignment="1">
      <alignment horizontal="center"/>
    </xf>
    <xf numFmtId="2" fontId="0" fillId="38" borderId="10" xfId="0" applyNumberFormat="1" applyFill="1" applyBorder="1" applyAlignment="1">
      <alignment horizontal="center"/>
    </xf>
    <xf numFmtId="168" fontId="0" fillId="37" borderId="0" xfId="42" applyNumberFormat="1" applyFont="1" applyFill="1" applyAlignment="1">
      <alignment/>
    </xf>
    <xf numFmtId="1" fontId="0" fillId="37" borderId="11" xfId="42" applyNumberFormat="1" applyFont="1" applyFill="1" applyBorder="1" applyAlignment="1">
      <alignment horizontal="center"/>
    </xf>
    <xf numFmtId="0" fontId="2" fillId="0" borderId="0" xfId="0" applyFont="1" applyAlignment="1">
      <alignment horizontal="left"/>
    </xf>
    <xf numFmtId="2" fontId="4" fillId="39" borderId="15" xfId="0" applyNumberFormat="1" applyFont="1" applyFill="1" applyBorder="1" applyAlignment="1">
      <alignment horizontal="center"/>
    </xf>
    <xf numFmtId="10" fontId="0" fillId="39" borderId="0" xfId="57" applyNumberFormat="1" applyFont="1" applyFill="1" applyAlignment="1">
      <alignment horizontal="center"/>
    </xf>
    <xf numFmtId="0" fontId="0" fillId="37" borderId="10" xfId="0" applyFill="1" applyBorder="1" applyAlignment="1">
      <alignment horizontal="center"/>
    </xf>
    <xf numFmtId="0" fontId="0" fillId="0" borderId="0" xfId="0" applyFont="1" applyAlignment="1">
      <alignment/>
    </xf>
    <xf numFmtId="0" fontId="44" fillId="0" borderId="0" xfId="0" applyFont="1" applyAlignment="1">
      <alignment/>
    </xf>
    <xf numFmtId="0" fontId="0" fillId="0" borderId="0" xfId="0" applyAlignment="1" quotePrefix="1">
      <alignment horizontal="center"/>
    </xf>
    <xf numFmtId="0" fontId="2" fillId="0" borderId="0" xfId="0" applyFont="1" applyAlignment="1">
      <alignment/>
    </xf>
    <xf numFmtId="0" fontId="0" fillId="40" borderId="13" xfId="0" applyFill="1" applyBorder="1" applyAlignment="1">
      <alignment/>
    </xf>
    <xf numFmtId="0" fontId="0" fillId="10" borderId="13" xfId="0" applyFill="1" applyBorder="1" applyAlignment="1">
      <alignment/>
    </xf>
    <xf numFmtId="0" fontId="6" fillId="0" borderId="0" xfId="0" applyFont="1" applyAlignment="1">
      <alignment/>
    </xf>
    <xf numFmtId="0" fontId="2" fillId="0" borderId="0" xfId="0" applyFont="1" applyAlignment="1" quotePrefix="1">
      <alignment horizontal="center"/>
    </xf>
    <xf numFmtId="0" fontId="2" fillId="0" borderId="0" xfId="0" applyFont="1" applyAlignment="1">
      <alignment horizontal="center"/>
    </xf>
    <xf numFmtId="0" fontId="43" fillId="0" borderId="0" xfId="0" applyFont="1" applyAlignment="1">
      <alignment/>
    </xf>
    <xf numFmtId="0" fontId="7" fillId="0" borderId="13"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8" fillId="0" borderId="17" xfId="0" applyFont="1" applyBorder="1" applyAlignment="1">
      <alignment horizontal="left" vertical="center" wrapText="1" indent="4"/>
    </xf>
    <xf numFmtId="0" fontId="8" fillId="0" borderId="18" xfId="0" applyFont="1" applyBorder="1" applyAlignment="1">
      <alignment horizontal="left" vertical="center" wrapText="1" indent="4"/>
    </xf>
    <xf numFmtId="0" fontId="2" fillId="2" borderId="19" xfId="0" applyFont="1" applyFill="1" applyBorder="1" applyAlignment="1">
      <alignment horizontal="left"/>
    </xf>
    <xf numFmtId="0" fontId="0" fillId="2" borderId="20" xfId="0" applyFill="1" applyBorder="1" applyAlignment="1">
      <alignment/>
    </xf>
    <xf numFmtId="0" fontId="0" fillId="2" borderId="21" xfId="0" applyFill="1" applyBorder="1" applyAlignment="1">
      <alignment/>
    </xf>
    <xf numFmtId="0" fontId="2" fillId="2" borderId="22" xfId="0" applyFont="1" applyFill="1" applyBorder="1" applyAlignment="1">
      <alignment horizontal="left"/>
    </xf>
    <xf numFmtId="0" fontId="0" fillId="2" borderId="0" xfId="0" applyFill="1" applyBorder="1" applyAlignment="1">
      <alignment/>
    </xf>
    <xf numFmtId="0" fontId="0" fillId="2" borderId="17" xfId="0" applyFill="1" applyBorder="1" applyAlignment="1">
      <alignment/>
    </xf>
    <xf numFmtId="0" fontId="2" fillId="2" borderId="23" xfId="0" applyFont="1" applyFill="1" applyBorder="1" applyAlignment="1">
      <alignment horizontal="right"/>
    </xf>
    <xf numFmtId="0" fontId="0" fillId="2" borderId="24" xfId="0" applyFill="1" applyBorder="1" applyAlignment="1">
      <alignment/>
    </xf>
    <xf numFmtId="0" fontId="0" fillId="2" borderId="18" xfId="0" applyFill="1" applyBorder="1" applyAlignment="1">
      <alignment/>
    </xf>
    <xf numFmtId="0" fontId="2" fillId="0" borderId="0" xfId="0" applyFont="1" applyFill="1" applyAlignment="1">
      <alignment horizontal="left"/>
    </xf>
    <xf numFmtId="0" fontId="2" fillId="41" borderId="0" xfId="0" applyFont="1" applyFill="1" applyAlignment="1">
      <alignment horizontal="left"/>
    </xf>
    <xf numFmtId="0" fontId="5" fillId="41" borderId="0" xfId="0" applyFont="1" applyFill="1" applyAlignment="1">
      <alignment horizontal="left"/>
    </xf>
    <xf numFmtId="0" fontId="0" fillId="41" borderId="0" xfId="0" applyFill="1" applyAlignment="1">
      <alignment/>
    </xf>
    <xf numFmtId="0" fontId="44" fillId="0" borderId="0" xfId="0" applyFont="1" applyFill="1" applyAlignment="1">
      <alignment horizontal="left"/>
    </xf>
    <xf numFmtId="2" fontId="2" fillId="42" borderId="13" xfId="0" applyNumberFormat="1" applyFont="1" applyFill="1" applyBorder="1" applyAlignment="1">
      <alignment/>
    </xf>
    <xf numFmtId="0" fontId="7" fillId="0" borderId="25" xfId="0" applyFont="1" applyBorder="1" applyAlignment="1">
      <alignment vertical="center" wrapText="1"/>
    </xf>
    <xf numFmtId="0" fontId="7" fillId="0" borderId="15" xfId="0" applyFont="1" applyBorder="1" applyAlignment="1">
      <alignment vertical="center" wrapText="1"/>
    </xf>
    <xf numFmtId="0" fontId="7" fillId="0" borderId="26"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zoomScalePageLayoutView="0" workbookViewId="0" topLeftCell="A1">
      <selection activeCell="B34" sqref="B34"/>
    </sheetView>
  </sheetViews>
  <sheetFormatPr defaultColWidth="9.140625" defaultRowHeight="12.75"/>
  <cols>
    <col min="1" max="1" width="32.8515625" style="14" customWidth="1"/>
    <col min="2" max="2" width="14.421875" style="0" customWidth="1"/>
    <col min="3" max="7" width="10.7109375" style="0" customWidth="1"/>
  </cols>
  <sheetData>
    <row r="1" spans="1:7" ht="30" customHeight="1">
      <c r="A1"/>
      <c r="B1" s="1"/>
      <c r="C1" s="1"/>
      <c r="D1" s="1"/>
      <c r="E1" s="1"/>
      <c r="F1" s="1"/>
      <c r="G1" s="36" t="s">
        <v>79</v>
      </c>
    </row>
    <row r="2" spans="1:8" ht="12.75">
      <c r="A2" s="15" t="s">
        <v>47</v>
      </c>
      <c r="B2" s="27">
        <v>648000</v>
      </c>
      <c r="C2" s="2"/>
      <c r="D2" s="2"/>
      <c r="E2" s="2"/>
      <c r="F2" s="2"/>
      <c r="G2" s="35" t="s">
        <v>51</v>
      </c>
      <c r="H2" s="33" t="s">
        <v>46</v>
      </c>
    </row>
    <row r="3" spans="1:7" ht="14.25">
      <c r="A3" s="15" t="s">
        <v>12</v>
      </c>
      <c r="B3" s="13">
        <f>-1*TINV((1-(B11/100))*2,9999)</f>
        <v>-1.2816362381981852</v>
      </c>
      <c r="C3" s="2" t="s">
        <v>9</v>
      </c>
      <c r="D3" s="2"/>
      <c r="E3" s="2"/>
      <c r="F3" s="2"/>
      <c r="G3" s="35"/>
    </row>
    <row r="4" spans="1:8" ht="12.75">
      <c r="A4" s="16" t="s">
        <v>4</v>
      </c>
      <c r="B4" s="11">
        <v>0.45</v>
      </c>
      <c r="C4" s="8" t="s">
        <v>10</v>
      </c>
      <c r="D4" s="8"/>
      <c r="E4" s="8"/>
      <c r="F4" s="8"/>
      <c r="G4" s="35" t="s">
        <v>52</v>
      </c>
      <c r="H4" t="s">
        <v>53</v>
      </c>
    </row>
    <row r="5" spans="1:9" ht="12.75">
      <c r="A5" s="17" t="s">
        <v>0</v>
      </c>
      <c r="B5" s="13">
        <f>B14-C14</f>
        <v>1.7000000000000002</v>
      </c>
      <c r="C5" s="13" t="s">
        <v>11</v>
      </c>
      <c r="D5" s="13"/>
      <c r="E5" s="2"/>
      <c r="F5" s="2"/>
      <c r="G5" s="35"/>
      <c r="H5" t="s">
        <v>54</v>
      </c>
      <c r="I5" t="s">
        <v>55</v>
      </c>
    </row>
    <row r="6" spans="1:11" ht="12.75">
      <c r="A6" s="17" t="s">
        <v>48</v>
      </c>
      <c r="B6" s="28">
        <v>9500</v>
      </c>
      <c r="C6" s="7" t="s">
        <v>18</v>
      </c>
      <c r="D6" s="7"/>
      <c r="E6" s="7"/>
      <c r="F6" s="7"/>
      <c r="G6" s="35"/>
      <c r="H6" t="s">
        <v>56</v>
      </c>
      <c r="I6" t="s">
        <v>57</v>
      </c>
      <c r="K6" t="s">
        <v>65</v>
      </c>
    </row>
    <row r="7" spans="1:11" ht="12.75">
      <c r="A7" s="17"/>
      <c r="B7" s="9" t="s">
        <v>15</v>
      </c>
      <c r="C7" s="7" t="s">
        <v>16</v>
      </c>
      <c r="D7" s="7" t="s">
        <v>14</v>
      </c>
      <c r="E7" s="7" t="s">
        <v>13</v>
      </c>
      <c r="F7" s="7"/>
      <c r="G7" s="35"/>
      <c r="H7" t="s">
        <v>58</v>
      </c>
      <c r="I7" t="s">
        <v>60</v>
      </c>
      <c r="K7" t="s">
        <v>59</v>
      </c>
    </row>
    <row r="8" spans="1:9" ht="12.75">
      <c r="A8" s="15" t="s">
        <v>19</v>
      </c>
      <c r="B8" s="4">
        <v>0.44</v>
      </c>
      <c r="C8" s="4">
        <v>0.34</v>
      </c>
      <c r="D8" s="4">
        <v>0.14</v>
      </c>
      <c r="E8" s="3">
        <v>0.11</v>
      </c>
      <c r="F8" s="3"/>
      <c r="G8" s="35"/>
      <c r="H8" t="s">
        <v>61</v>
      </c>
      <c r="I8" t="s">
        <v>62</v>
      </c>
    </row>
    <row r="9" spans="1:9" ht="12.75">
      <c r="A9" s="15" t="s">
        <v>20</v>
      </c>
      <c r="B9" s="23">
        <v>4</v>
      </c>
      <c r="C9" s="23">
        <v>0</v>
      </c>
      <c r="D9" s="23">
        <v>6</v>
      </c>
      <c r="E9" s="23">
        <v>10</v>
      </c>
      <c r="F9" s="3" t="s">
        <v>17</v>
      </c>
      <c r="G9" s="35"/>
      <c r="H9" t="s">
        <v>63</v>
      </c>
      <c r="I9" t="s">
        <v>64</v>
      </c>
    </row>
    <row r="10" spans="1:7" ht="12.75">
      <c r="A10" s="15" t="s">
        <v>21</v>
      </c>
      <c r="B10" s="26"/>
      <c r="C10" s="4">
        <v>1</v>
      </c>
      <c r="D10" s="4">
        <v>1</v>
      </c>
      <c r="E10" s="4">
        <v>1</v>
      </c>
      <c r="F10" s="3"/>
      <c r="G10" s="35"/>
    </row>
    <row r="11" spans="1:8" ht="12.75">
      <c r="A11" s="18" t="s">
        <v>49</v>
      </c>
      <c r="B11" s="32">
        <v>90</v>
      </c>
      <c r="C11" s="1" t="s">
        <v>8</v>
      </c>
      <c r="G11" s="35" t="s">
        <v>66</v>
      </c>
      <c r="H11" t="s">
        <v>67</v>
      </c>
    </row>
    <row r="12" spans="2:7" ht="12.75">
      <c r="B12" s="5"/>
      <c r="C12" s="5"/>
      <c r="D12" s="5"/>
      <c r="E12" s="5"/>
      <c r="F12" s="5"/>
      <c r="G12" s="5"/>
    </row>
    <row r="13" spans="1:8" ht="13.5" thickBot="1">
      <c r="A13" s="14" t="s">
        <v>50</v>
      </c>
      <c r="B13" s="5" t="s">
        <v>1</v>
      </c>
      <c r="C13" s="5" t="s">
        <v>2</v>
      </c>
      <c r="G13" s="35" t="s">
        <v>68</v>
      </c>
      <c r="H13" t="s">
        <v>69</v>
      </c>
    </row>
    <row r="14" spans="1:3" ht="13.5" thickBot="1">
      <c r="A14" s="17" t="s">
        <v>0</v>
      </c>
      <c r="B14" s="13">
        <v>4.2</v>
      </c>
      <c r="C14" s="24">
        <v>2.5</v>
      </c>
    </row>
    <row r="15" spans="1:8" ht="12.75">
      <c r="A15" s="14" t="s">
        <v>22</v>
      </c>
      <c r="B15" s="13">
        <f>(B8*B9+C8*C9+D8*D9+E8*E9)</f>
        <v>3.7</v>
      </c>
      <c r="H15" t="s">
        <v>70</v>
      </c>
    </row>
    <row r="16" spans="1:3" ht="16.5" thickBot="1">
      <c r="A16" s="19" t="s">
        <v>23</v>
      </c>
      <c r="B16" s="30">
        <v>2.9536746029279417</v>
      </c>
      <c r="C16" s="31" t="str">
        <f>IF(B15&lt;sn,"Insufficient","Adequate")</f>
        <v>Adequate</v>
      </c>
    </row>
    <row r="17" spans="7:12" ht="13.5" thickBot="1">
      <c r="G17" t="s">
        <v>71</v>
      </c>
      <c r="H17" t="s">
        <v>72</v>
      </c>
      <c r="L17" t="s">
        <v>73</v>
      </c>
    </row>
    <row r="18" spans="1:12" ht="13.5" thickBot="1">
      <c r="A18" s="14" t="s">
        <v>3</v>
      </c>
      <c r="B18" s="25">
        <f>LOG(B2,10)</f>
        <v>5.811575005870592</v>
      </c>
      <c r="C18" s="12" t="s">
        <v>5</v>
      </c>
      <c r="E18" s="22"/>
      <c r="L18" t="s">
        <v>74</v>
      </c>
    </row>
    <row r="19" spans="2:15" ht="13.5" thickBot="1">
      <c r="B19" s="6">
        <f>ZR*S+9.36*LOG10(sn+1)-0.2+(LOG10(DPSI/(4.2-1.5)))/(0.4+(1094/(sn+1)^5.19))+2.32*LOG10(MR)-8.07</f>
        <v>5.811575642336159</v>
      </c>
      <c r="C19" s="5" t="s">
        <v>6</v>
      </c>
      <c r="L19" t="s">
        <v>75</v>
      </c>
      <c r="M19" s="21"/>
      <c r="N19" s="21"/>
      <c r="O19" s="21"/>
    </row>
    <row r="20" spans="1:15" ht="13.5" thickBot="1">
      <c r="A20" s="20" t="s">
        <v>7</v>
      </c>
      <c r="B20" s="10">
        <f>B18-B19</f>
        <v>-6.36465566472566E-07</v>
      </c>
      <c r="C20" s="12"/>
      <c r="L20" t="s">
        <v>76</v>
      </c>
      <c r="M20" s="21"/>
      <c r="N20" s="21"/>
      <c r="O20" s="21"/>
    </row>
    <row r="21" spans="12:15" ht="12.75">
      <c r="L21" t="s">
        <v>77</v>
      </c>
      <c r="M21" s="21"/>
      <c r="N21" s="21"/>
      <c r="O21" s="21"/>
    </row>
    <row r="22" spans="1:15" ht="12.75">
      <c r="A22" s="61" t="s">
        <v>24</v>
      </c>
      <c r="B22" s="62"/>
      <c r="C22" s="62"/>
      <c r="D22" s="62"/>
      <c r="E22" s="62"/>
      <c r="L22" t="s">
        <v>78</v>
      </c>
      <c r="M22" s="21"/>
      <c r="N22" s="21"/>
      <c r="O22" s="21"/>
    </row>
    <row r="23" spans="1:15" ht="12.75">
      <c r="A23" s="29" t="s">
        <v>25</v>
      </c>
      <c r="E23" s="33" t="s">
        <v>42</v>
      </c>
      <c r="M23" s="21"/>
      <c r="N23" s="21"/>
      <c r="O23" s="21"/>
    </row>
    <row r="24" spans="1:15" ht="12.75">
      <c r="A24" s="29"/>
      <c r="B24" s="34" t="s">
        <v>43</v>
      </c>
      <c r="M24" s="21"/>
      <c r="N24" s="21"/>
      <c r="O24" s="21"/>
    </row>
    <row r="25" spans="1:15" ht="12.75">
      <c r="A25" s="29"/>
      <c r="M25" s="21"/>
      <c r="N25" s="21"/>
      <c r="O25" s="21"/>
    </row>
    <row r="26" spans="1:15" ht="12.75">
      <c r="A26" s="29"/>
      <c r="M26" s="21"/>
      <c r="N26" s="21"/>
      <c r="O26" s="21"/>
    </row>
    <row r="27" spans="1:5" ht="12.75">
      <c r="A27" s="60" t="s">
        <v>145</v>
      </c>
      <c r="B27" s="61"/>
      <c r="C27" s="62"/>
      <c r="D27" s="62"/>
      <c r="E27" s="62"/>
    </row>
    <row r="28" spans="1:5" ht="12.75">
      <c r="A28" s="59"/>
      <c r="B28" s="63" t="s">
        <v>146</v>
      </c>
      <c r="C28" s="21"/>
      <c r="D28" s="21"/>
      <c r="E28" s="21"/>
    </row>
    <row r="29" spans="1:5" ht="12.75">
      <c r="A29" s="59"/>
      <c r="B29" s="63" t="s">
        <v>147</v>
      </c>
      <c r="C29" s="21"/>
      <c r="D29" s="21"/>
      <c r="E29" s="21"/>
    </row>
    <row r="30" spans="1:5" ht="12.75">
      <c r="A30" s="59"/>
      <c r="B30" s="63" t="s">
        <v>148</v>
      </c>
      <c r="C30" s="21"/>
      <c r="D30" s="21"/>
      <c r="E30" s="21"/>
    </row>
    <row r="31" ht="12.75">
      <c r="A31" s="29" t="s">
        <v>26</v>
      </c>
    </row>
    <row r="32" ht="12.75">
      <c r="A32" s="29" t="s">
        <v>27</v>
      </c>
    </row>
    <row r="33" spans="1:2" ht="12.75">
      <c r="A33" s="29"/>
      <c r="B33" s="34" t="s">
        <v>44</v>
      </c>
    </row>
    <row r="34" spans="1:2" ht="12.75">
      <c r="A34" s="29"/>
      <c r="B34" s="34" t="s">
        <v>45</v>
      </c>
    </row>
    <row r="35" ht="12.75">
      <c r="A35" s="29" t="s">
        <v>28</v>
      </c>
    </row>
    <row r="36" ht="12.75">
      <c r="A36" s="29" t="s">
        <v>29</v>
      </c>
    </row>
    <row r="37" spans="1:10" ht="12.75">
      <c r="A37" s="29"/>
      <c r="B37" s="34" t="s">
        <v>107</v>
      </c>
      <c r="C37" s="34"/>
      <c r="D37" s="34"/>
      <c r="E37" s="34"/>
      <c r="F37" s="34"/>
      <c r="G37" s="34"/>
      <c r="H37" s="34"/>
      <c r="I37" s="34"/>
      <c r="J37" s="34"/>
    </row>
    <row r="38" spans="1:10" ht="12.75">
      <c r="A38" s="29"/>
      <c r="B38" s="34" t="s">
        <v>108</v>
      </c>
      <c r="C38" s="34"/>
      <c r="D38" s="34"/>
      <c r="E38" s="34"/>
      <c r="F38" s="34"/>
      <c r="G38" s="34"/>
      <c r="H38" s="34"/>
      <c r="I38" s="34"/>
      <c r="J38" s="34"/>
    </row>
    <row r="39" ht="13.5" thickBot="1">
      <c r="A39" s="29"/>
    </row>
    <row r="40" spans="1:10" ht="12.75">
      <c r="A40" s="50" t="s">
        <v>30</v>
      </c>
      <c r="B40" s="51"/>
      <c r="C40" s="51"/>
      <c r="D40" s="51"/>
      <c r="E40" s="51"/>
      <c r="F40" s="51"/>
      <c r="G40" s="51"/>
      <c r="H40" s="51"/>
      <c r="I40" s="51"/>
      <c r="J40" s="52"/>
    </row>
    <row r="41" spans="1:10" ht="12.75">
      <c r="A41" s="53" t="s">
        <v>31</v>
      </c>
      <c r="B41" s="54"/>
      <c r="C41" s="54"/>
      <c r="D41" s="54"/>
      <c r="E41" s="54"/>
      <c r="F41" s="54"/>
      <c r="G41" s="54"/>
      <c r="H41" s="54"/>
      <c r="I41" s="54"/>
      <c r="J41" s="55"/>
    </row>
    <row r="42" spans="1:10" ht="12.75">
      <c r="A42" s="53" t="s">
        <v>32</v>
      </c>
      <c r="B42" s="54"/>
      <c r="C42" s="54"/>
      <c r="D42" s="54"/>
      <c r="E42" s="54"/>
      <c r="F42" s="54"/>
      <c r="G42" s="54"/>
      <c r="H42" s="54"/>
      <c r="I42" s="54"/>
      <c r="J42" s="55"/>
    </row>
    <row r="43" spans="1:10" ht="12.75">
      <c r="A43" s="53"/>
      <c r="B43" s="54"/>
      <c r="C43" s="54"/>
      <c r="D43" s="54"/>
      <c r="E43" s="54"/>
      <c r="F43" s="54"/>
      <c r="G43" s="54"/>
      <c r="H43" s="54"/>
      <c r="I43" s="54"/>
      <c r="J43" s="55"/>
    </row>
    <row r="44" spans="1:10" ht="12.75">
      <c r="A44" s="53" t="s">
        <v>33</v>
      </c>
      <c r="B44" s="54"/>
      <c r="C44" s="54"/>
      <c r="D44" s="54"/>
      <c r="E44" s="54"/>
      <c r="F44" s="54"/>
      <c r="G44" s="54"/>
      <c r="H44" s="54"/>
      <c r="I44" s="54"/>
      <c r="J44" s="55"/>
    </row>
    <row r="45" spans="1:10" ht="12.75">
      <c r="A45" s="53" t="s">
        <v>34</v>
      </c>
      <c r="B45" s="54"/>
      <c r="C45" s="54"/>
      <c r="D45" s="54"/>
      <c r="E45" s="54"/>
      <c r="F45" s="54"/>
      <c r="G45" s="54"/>
      <c r="H45" s="54"/>
      <c r="I45" s="54"/>
      <c r="J45" s="55"/>
    </row>
    <row r="46" spans="1:10" ht="12.75">
      <c r="A46" s="53" t="s">
        <v>35</v>
      </c>
      <c r="B46" s="54"/>
      <c r="C46" s="54"/>
      <c r="D46" s="54"/>
      <c r="E46" s="54"/>
      <c r="F46" s="54"/>
      <c r="G46" s="54"/>
      <c r="H46" s="54"/>
      <c r="I46" s="54"/>
      <c r="J46" s="55"/>
    </row>
    <row r="47" spans="1:10" ht="12.75">
      <c r="A47" s="53" t="s">
        <v>36</v>
      </c>
      <c r="B47" s="54"/>
      <c r="C47" s="54"/>
      <c r="D47" s="54"/>
      <c r="E47" s="54"/>
      <c r="F47" s="54"/>
      <c r="G47" s="54"/>
      <c r="H47" s="54"/>
      <c r="I47" s="54"/>
      <c r="J47" s="55"/>
    </row>
    <row r="48" spans="1:10" ht="12.75">
      <c r="A48" s="53" t="s">
        <v>37</v>
      </c>
      <c r="B48" s="54"/>
      <c r="C48" s="54"/>
      <c r="D48" s="54"/>
      <c r="E48" s="54"/>
      <c r="F48" s="54"/>
      <c r="G48" s="54"/>
      <c r="H48" s="54"/>
      <c r="I48" s="54"/>
      <c r="J48" s="55"/>
    </row>
    <row r="49" spans="1:10" ht="12.75">
      <c r="A49" s="53"/>
      <c r="B49" s="54"/>
      <c r="C49" s="54"/>
      <c r="D49" s="54"/>
      <c r="E49" s="54"/>
      <c r="F49" s="54"/>
      <c r="G49" s="54"/>
      <c r="H49" s="54"/>
      <c r="I49" s="54"/>
      <c r="J49" s="55"/>
    </row>
    <row r="50" spans="1:10" ht="12.75">
      <c r="A50" s="53" t="s">
        <v>38</v>
      </c>
      <c r="B50" s="54"/>
      <c r="C50" s="54"/>
      <c r="D50" s="54"/>
      <c r="E50" s="54"/>
      <c r="F50" s="54"/>
      <c r="G50" s="54"/>
      <c r="H50" s="54"/>
      <c r="I50" s="54"/>
      <c r="J50" s="55"/>
    </row>
    <row r="51" spans="1:10" ht="12.75">
      <c r="A51" s="53" t="s">
        <v>39</v>
      </c>
      <c r="B51" s="54"/>
      <c r="C51" s="54"/>
      <c r="D51" s="54"/>
      <c r="E51" s="54"/>
      <c r="F51" s="54"/>
      <c r="G51" s="54"/>
      <c r="H51" s="54"/>
      <c r="I51" s="54"/>
      <c r="J51" s="55"/>
    </row>
    <row r="52" spans="1:10" ht="12.75">
      <c r="A52" s="53" t="s">
        <v>40</v>
      </c>
      <c r="B52" s="54"/>
      <c r="C52" s="54"/>
      <c r="D52" s="54"/>
      <c r="E52" s="54"/>
      <c r="F52" s="54"/>
      <c r="G52" s="54"/>
      <c r="H52" s="54"/>
      <c r="I52" s="54"/>
      <c r="J52" s="55"/>
    </row>
    <row r="53" spans="1:10" ht="12.75">
      <c r="A53" s="53" t="s">
        <v>41</v>
      </c>
      <c r="B53" s="54"/>
      <c r="C53" s="54"/>
      <c r="D53" s="54"/>
      <c r="E53" s="54"/>
      <c r="F53" s="54"/>
      <c r="G53" s="54"/>
      <c r="H53" s="54"/>
      <c r="I53" s="54"/>
      <c r="J53" s="55"/>
    </row>
    <row r="54" spans="1:10" ht="13.5" thickBot="1">
      <c r="A54" s="56"/>
      <c r="B54" s="57"/>
      <c r="C54" s="57"/>
      <c r="D54" s="57"/>
      <c r="E54" s="57"/>
      <c r="F54" s="57"/>
      <c r="G54" s="57"/>
      <c r="H54" s="57"/>
      <c r="I54" s="57"/>
      <c r="J54" s="58"/>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6"/>
  <sheetViews>
    <sheetView tabSelected="1" zoomScalePageLayoutView="0" workbookViewId="0" topLeftCell="A3">
      <selection activeCell="A41" sqref="A41"/>
    </sheetView>
  </sheetViews>
  <sheetFormatPr defaultColWidth="9.140625" defaultRowHeight="12.75"/>
  <cols>
    <col min="1" max="1" width="13.421875" style="0" customWidth="1"/>
    <col min="2" max="2" width="18.8515625" style="0" customWidth="1"/>
    <col min="3" max="3" width="13.57421875" style="0" customWidth="1"/>
    <col min="4" max="4" width="21.140625" style="0" customWidth="1"/>
    <col min="5" max="5" width="17.8515625" style="0" customWidth="1"/>
  </cols>
  <sheetData>
    <row r="1" spans="1:2" ht="12.75">
      <c r="A1" s="33" t="s">
        <v>144</v>
      </c>
      <c r="B1" s="33"/>
    </row>
    <row r="2" spans="1:2" ht="12.75">
      <c r="A2" s="42" t="s">
        <v>84</v>
      </c>
      <c r="B2" s="33"/>
    </row>
    <row r="4" spans="1:7" ht="12.75">
      <c r="A4" s="33" t="s">
        <v>83</v>
      </c>
      <c r="B4" s="33" t="s">
        <v>96</v>
      </c>
      <c r="C4" s="33" t="s">
        <v>80</v>
      </c>
      <c r="D4" s="33" t="s">
        <v>81</v>
      </c>
      <c r="E4" s="33" t="s">
        <v>82</v>
      </c>
      <c r="F4" s="33" t="s">
        <v>88</v>
      </c>
      <c r="G4" s="33" t="s">
        <v>87</v>
      </c>
    </row>
    <row r="5" spans="1:6" ht="12.75">
      <c r="A5" s="33" t="s">
        <v>85</v>
      </c>
      <c r="B5" s="33" t="s">
        <v>95</v>
      </c>
      <c r="C5">
        <v>2.5</v>
      </c>
      <c r="D5">
        <v>0.44</v>
      </c>
      <c r="E5">
        <v>1</v>
      </c>
      <c r="F5" s="33">
        <f>PRODUCT(C5:E5)</f>
        <v>1.1</v>
      </c>
    </row>
    <row r="6" spans="1:6" ht="12.75">
      <c r="A6" s="33" t="s">
        <v>90</v>
      </c>
      <c r="B6" s="33" t="s">
        <v>89</v>
      </c>
      <c r="C6">
        <v>2</v>
      </c>
      <c r="D6">
        <v>0.25</v>
      </c>
      <c r="E6">
        <v>1</v>
      </c>
      <c r="F6" s="33">
        <f aca="true" t="shared" si="0" ref="F6:F15">PRODUCT(C6:E6)</f>
        <v>0.5</v>
      </c>
    </row>
    <row r="7" spans="1:6" ht="12.75">
      <c r="A7" s="33" t="s">
        <v>86</v>
      </c>
      <c r="B7" s="33" t="s">
        <v>89</v>
      </c>
      <c r="C7">
        <v>4</v>
      </c>
      <c r="D7">
        <v>0.15</v>
      </c>
      <c r="E7">
        <v>1</v>
      </c>
      <c r="F7" s="33">
        <f t="shared" si="0"/>
        <v>0.6</v>
      </c>
    </row>
    <row r="8" spans="1:6" ht="12.75">
      <c r="A8" s="33" t="s">
        <v>91</v>
      </c>
      <c r="B8" s="33" t="s">
        <v>89</v>
      </c>
      <c r="C8">
        <v>8</v>
      </c>
      <c r="D8">
        <v>0.08</v>
      </c>
      <c r="E8">
        <v>1</v>
      </c>
      <c r="F8" s="33">
        <f t="shared" si="0"/>
        <v>0.64</v>
      </c>
    </row>
    <row r="9" spans="1:6" ht="12.75">
      <c r="A9" s="39" t="s">
        <v>93</v>
      </c>
      <c r="B9" s="39" t="s">
        <v>93</v>
      </c>
      <c r="C9" s="39">
        <v>0</v>
      </c>
      <c r="D9" s="39">
        <v>0</v>
      </c>
      <c r="E9" s="39">
        <v>1</v>
      </c>
      <c r="F9" s="39">
        <f t="shared" si="0"/>
        <v>0</v>
      </c>
    </row>
    <row r="10" spans="1:6" ht="12.75">
      <c r="A10" s="39" t="s">
        <v>93</v>
      </c>
      <c r="B10" s="39" t="s">
        <v>93</v>
      </c>
      <c r="C10" s="39">
        <v>0</v>
      </c>
      <c r="D10" s="39">
        <v>0</v>
      </c>
      <c r="E10" s="39">
        <v>1</v>
      </c>
      <c r="F10" s="39">
        <f t="shared" si="0"/>
        <v>0</v>
      </c>
    </row>
    <row r="11" spans="1:6" ht="12.75">
      <c r="A11" s="39" t="s">
        <v>93</v>
      </c>
      <c r="B11" s="39" t="s">
        <v>93</v>
      </c>
      <c r="C11" s="39">
        <v>0</v>
      </c>
      <c r="D11" s="39">
        <v>0</v>
      </c>
      <c r="E11" s="39">
        <v>1</v>
      </c>
      <c r="F11" s="39">
        <f t="shared" si="0"/>
        <v>0</v>
      </c>
    </row>
    <row r="12" spans="1:6" ht="12.75">
      <c r="A12" s="39" t="s">
        <v>93</v>
      </c>
      <c r="B12" s="39" t="s">
        <v>93</v>
      </c>
      <c r="C12" s="39">
        <v>0</v>
      </c>
      <c r="D12" s="39">
        <v>0</v>
      </c>
      <c r="E12" s="39">
        <v>1</v>
      </c>
      <c r="F12" s="39">
        <f t="shared" si="0"/>
        <v>0</v>
      </c>
    </row>
    <row r="13" spans="1:6" ht="12.75">
      <c r="A13" s="39" t="s">
        <v>93</v>
      </c>
      <c r="B13" s="39" t="s">
        <v>93</v>
      </c>
      <c r="C13" s="39">
        <v>0</v>
      </c>
      <c r="D13" s="39">
        <v>0</v>
      </c>
      <c r="E13" s="39">
        <v>1</v>
      </c>
      <c r="F13" s="39">
        <f t="shared" si="0"/>
        <v>0</v>
      </c>
    </row>
    <row r="14" spans="1:6" ht="12.75">
      <c r="A14" s="39" t="s">
        <v>93</v>
      </c>
      <c r="B14" s="39" t="s">
        <v>93</v>
      </c>
      <c r="C14" s="39">
        <v>0</v>
      </c>
      <c r="D14" s="39">
        <v>0</v>
      </c>
      <c r="E14" s="39">
        <v>1</v>
      </c>
      <c r="F14" s="39">
        <f t="shared" si="0"/>
        <v>0</v>
      </c>
    </row>
    <row r="15" spans="1:6" ht="13.5" thickBot="1">
      <c r="A15" s="39" t="s">
        <v>93</v>
      </c>
      <c r="B15" s="39" t="s">
        <v>93</v>
      </c>
      <c r="C15" s="39">
        <v>0</v>
      </c>
      <c r="D15" s="39">
        <v>0</v>
      </c>
      <c r="E15" s="39">
        <v>1</v>
      </c>
      <c r="F15" s="39">
        <f t="shared" si="0"/>
        <v>0</v>
      </c>
    </row>
    <row r="16" spans="6:7" ht="13.5" thickBot="1">
      <c r="F16" s="37">
        <f>SUMIF(B5:B15,"E",F5:F15)</f>
        <v>1.7400000000000002</v>
      </c>
      <c r="G16" s="33" t="s">
        <v>92</v>
      </c>
    </row>
    <row r="17" spans="1:7" ht="13.5" thickBot="1">
      <c r="A17" s="40" t="s">
        <v>97</v>
      </c>
      <c r="B17" s="29" t="s">
        <v>98</v>
      </c>
      <c r="C17" s="41"/>
      <c r="F17" s="38">
        <f>SUM(F5:F15)</f>
        <v>2.8400000000000003</v>
      </c>
      <c r="G17" s="33" t="s">
        <v>94</v>
      </c>
    </row>
    <row r="18" ht="13.5" thickBot="1">
      <c r="H18" s="33"/>
    </row>
    <row r="19" spans="5:8" ht="13.5" thickBot="1">
      <c r="E19" s="33" t="s">
        <v>109</v>
      </c>
      <c r="F19" s="64">
        <f>sn</f>
        <v>2.9536746029279417</v>
      </c>
      <c r="H19" s="33" t="s">
        <v>101</v>
      </c>
    </row>
    <row r="20" spans="5:8" ht="12.75">
      <c r="E20" s="33" t="s">
        <v>110</v>
      </c>
      <c r="H20" s="33" t="s">
        <v>102</v>
      </c>
    </row>
    <row r="22" spans="4:8" ht="12.75">
      <c r="D22" s="33" t="s">
        <v>149</v>
      </c>
      <c r="H22" s="33" t="s">
        <v>103</v>
      </c>
    </row>
    <row r="23" spans="4:8" ht="12.75">
      <c r="D23" s="33" t="s">
        <v>150</v>
      </c>
      <c r="H23" s="33" t="s">
        <v>104</v>
      </c>
    </row>
    <row r="24" ht="12.75">
      <c r="D24" s="33" t="s">
        <v>151</v>
      </c>
    </row>
    <row r="25" ht="12.75">
      <c r="D25" s="33" t="s">
        <v>152</v>
      </c>
    </row>
    <row r="26" spans="4:8" ht="12.75">
      <c r="D26" s="33" t="s">
        <v>153</v>
      </c>
      <c r="H26" s="33" t="s">
        <v>99</v>
      </c>
    </row>
    <row r="27" ht="12.75">
      <c r="H27" s="33" t="s">
        <v>100</v>
      </c>
    </row>
    <row r="30" ht="12.75">
      <c r="H30" s="33" t="s">
        <v>105</v>
      </c>
    </row>
    <row r="32" ht="12.75">
      <c r="H32" s="42" t="s">
        <v>106</v>
      </c>
    </row>
    <row r="34" ht="12.75">
      <c r="H34" s="33" t="s">
        <v>111</v>
      </c>
    </row>
    <row r="35" ht="12.75">
      <c r="H35" s="33" t="s">
        <v>112</v>
      </c>
    </row>
    <row r="36" ht="12.75">
      <c r="H36" s="33" t="s">
        <v>113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3:D27"/>
  <sheetViews>
    <sheetView zoomScalePageLayoutView="0" workbookViewId="0" topLeftCell="A1">
      <selection activeCell="C22" sqref="C22"/>
    </sheetView>
  </sheetViews>
  <sheetFormatPr defaultColWidth="9.140625" defaultRowHeight="12.75"/>
  <cols>
    <col min="2" max="2" width="42.28125" style="0" customWidth="1"/>
    <col min="3" max="3" width="49.8515625" style="0" customWidth="1"/>
    <col min="4" max="4" width="42.00390625" style="0" customWidth="1"/>
  </cols>
  <sheetData>
    <row r="2" ht="13.5" thickBot="1"/>
    <row r="3" spans="2:4" ht="30" customHeight="1" thickBot="1">
      <c r="B3" s="43" t="s">
        <v>114</v>
      </c>
      <c r="C3" s="44" t="s">
        <v>115</v>
      </c>
      <c r="D3" s="44" t="s">
        <v>116</v>
      </c>
    </row>
    <row r="4" spans="2:4" ht="30" customHeight="1">
      <c r="B4" s="65" t="s">
        <v>117</v>
      </c>
      <c r="C4" s="65" t="s">
        <v>118</v>
      </c>
      <c r="D4" s="65" t="s">
        <v>119</v>
      </c>
    </row>
    <row r="5" spans="2:4" ht="30" customHeight="1" thickBot="1">
      <c r="B5" s="66"/>
      <c r="C5" s="66"/>
      <c r="D5" s="66"/>
    </row>
    <row r="6" spans="2:4" ht="30" customHeight="1" thickBot="1">
      <c r="B6" s="45"/>
      <c r="C6" s="47" t="s">
        <v>143</v>
      </c>
      <c r="D6" s="47" t="s">
        <v>122</v>
      </c>
    </row>
    <row r="7" spans="2:4" ht="30" customHeight="1">
      <c r="B7" s="65"/>
      <c r="C7" s="48" t="s">
        <v>123</v>
      </c>
      <c r="D7" s="65" t="s">
        <v>126</v>
      </c>
    </row>
    <row r="8" spans="2:4" ht="30" customHeight="1">
      <c r="B8" s="67"/>
      <c r="C8" s="48" t="s">
        <v>124</v>
      </c>
      <c r="D8" s="67"/>
    </row>
    <row r="9" spans="2:4" ht="30" customHeight="1" thickBot="1">
      <c r="B9" s="66"/>
      <c r="C9" s="49" t="s">
        <v>125</v>
      </c>
      <c r="D9" s="66"/>
    </row>
    <row r="10" spans="2:4" ht="30" customHeight="1">
      <c r="B10" s="65"/>
      <c r="C10" s="48" t="s">
        <v>127</v>
      </c>
      <c r="D10" s="65" t="s">
        <v>129</v>
      </c>
    </row>
    <row r="11" spans="2:4" ht="30" customHeight="1">
      <c r="B11" s="67"/>
      <c r="C11" s="48" t="s">
        <v>128</v>
      </c>
      <c r="D11" s="67"/>
    </row>
    <row r="12" spans="2:4" ht="30" customHeight="1" thickBot="1">
      <c r="B12" s="66"/>
      <c r="C12" s="49" t="s">
        <v>125</v>
      </c>
      <c r="D12" s="66"/>
    </row>
    <row r="13" spans="2:4" ht="30" customHeight="1">
      <c r="B13" s="65"/>
      <c r="C13" s="46" t="s">
        <v>130</v>
      </c>
      <c r="D13" s="65" t="s">
        <v>132</v>
      </c>
    </row>
    <row r="14" spans="2:4" ht="30" customHeight="1" thickBot="1">
      <c r="B14" s="66"/>
      <c r="C14" s="47" t="s">
        <v>131</v>
      </c>
      <c r="D14" s="66"/>
    </row>
    <row r="15" spans="2:4" ht="30" customHeight="1" thickBot="1">
      <c r="B15" s="45" t="s">
        <v>133</v>
      </c>
      <c r="C15" s="47" t="s">
        <v>118</v>
      </c>
      <c r="D15" s="47" t="s">
        <v>134</v>
      </c>
    </row>
    <row r="16" spans="2:4" ht="30" customHeight="1">
      <c r="B16" s="65"/>
      <c r="C16" s="46" t="s">
        <v>120</v>
      </c>
      <c r="D16" s="65" t="s">
        <v>135</v>
      </c>
    </row>
    <row r="17" spans="2:4" ht="30" customHeight="1" thickBot="1">
      <c r="B17" s="66"/>
      <c r="C17" s="47" t="s">
        <v>121</v>
      </c>
      <c r="D17" s="66"/>
    </row>
    <row r="18" spans="2:4" ht="30" customHeight="1">
      <c r="B18" s="65"/>
      <c r="C18" s="48" t="s">
        <v>123</v>
      </c>
      <c r="D18" s="65" t="s">
        <v>136</v>
      </c>
    </row>
    <row r="19" spans="2:4" ht="30" customHeight="1">
      <c r="B19" s="67"/>
      <c r="C19" s="48" t="s">
        <v>124</v>
      </c>
      <c r="D19" s="67"/>
    </row>
    <row r="20" spans="2:4" ht="30" customHeight="1" thickBot="1">
      <c r="B20" s="66"/>
      <c r="C20" s="49" t="s">
        <v>125</v>
      </c>
      <c r="D20" s="66"/>
    </row>
    <row r="21" spans="2:4" ht="30" customHeight="1">
      <c r="B21" s="65"/>
      <c r="C21" s="48" t="s">
        <v>127</v>
      </c>
      <c r="D21" s="65" t="s">
        <v>137</v>
      </c>
    </row>
    <row r="22" spans="2:4" ht="30" customHeight="1">
      <c r="B22" s="67"/>
      <c r="C22" s="48" t="s">
        <v>128</v>
      </c>
      <c r="D22" s="67"/>
    </row>
    <row r="23" spans="2:4" ht="30" customHeight="1" thickBot="1">
      <c r="B23" s="66"/>
      <c r="C23" s="49" t="s">
        <v>125</v>
      </c>
      <c r="D23" s="66"/>
    </row>
    <row r="24" spans="2:4" ht="30" customHeight="1">
      <c r="B24" s="65"/>
      <c r="C24" s="46" t="s">
        <v>130</v>
      </c>
      <c r="D24" s="65" t="s">
        <v>132</v>
      </c>
    </row>
    <row r="25" spans="2:4" ht="30" customHeight="1" thickBot="1">
      <c r="B25" s="66"/>
      <c r="C25" s="47" t="s">
        <v>131</v>
      </c>
      <c r="D25" s="66"/>
    </row>
    <row r="26" spans="2:4" ht="30" customHeight="1" thickBot="1">
      <c r="B26" s="45" t="s">
        <v>138</v>
      </c>
      <c r="C26" s="47" t="s">
        <v>139</v>
      </c>
      <c r="D26" s="47" t="s">
        <v>140</v>
      </c>
    </row>
    <row r="27" spans="2:4" ht="30" customHeight="1" thickBot="1">
      <c r="B27" s="45"/>
      <c r="C27" s="47" t="s">
        <v>141</v>
      </c>
      <c r="D27" s="47" t="s">
        <v>142</v>
      </c>
    </row>
  </sheetData>
  <sheetProtection/>
  <mergeCells count="17">
    <mergeCell ref="B21:B23"/>
    <mergeCell ref="D21:D23"/>
    <mergeCell ref="B24:B25"/>
    <mergeCell ref="D24:D25"/>
    <mergeCell ref="B13:B14"/>
    <mergeCell ref="D13:D14"/>
    <mergeCell ref="B16:B17"/>
    <mergeCell ref="D16:D17"/>
    <mergeCell ref="B18:B20"/>
    <mergeCell ref="D18:D20"/>
    <mergeCell ref="B4:B5"/>
    <mergeCell ref="C4:C5"/>
    <mergeCell ref="D4:D5"/>
    <mergeCell ref="B7:B9"/>
    <mergeCell ref="D7:D9"/>
    <mergeCell ref="B10:B12"/>
    <mergeCell ref="D10:D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ConnDOT</dc:creator>
  <cp:keywords/>
  <dc:description/>
  <cp:lastModifiedBy>Karen Stewartson</cp:lastModifiedBy>
  <cp:lastPrinted>2008-01-15T17:24:15Z</cp:lastPrinted>
  <dcterms:created xsi:type="dcterms:W3CDTF">2008-01-14T19:17:26Z</dcterms:created>
  <dcterms:modified xsi:type="dcterms:W3CDTF">2019-01-24T16:02:51Z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