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tabRatio="865" firstSheet="1" activeTab="6"/>
  </bookViews>
  <sheets>
    <sheet name="Instructions" sheetId="1" r:id="rId1"/>
    <sheet name="Inputs" sheetId="2" r:id="rId2"/>
    <sheet name="R Multi lane" sheetId="3" r:id="rId3"/>
    <sheet name="R Oth Prin Art" sheetId="4" r:id="rId4"/>
    <sheet name="R Min Art" sheetId="5" r:id="rId5"/>
    <sheet name="R Maj Coll" sheetId="6" r:id="rId6"/>
    <sheet name="R Min Coll" sheetId="7" r:id="rId7"/>
    <sheet name="R Local" sheetId="8" r:id="rId8"/>
    <sheet name="U multi Lane " sheetId="9" r:id="rId9"/>
    <sheet name="U Other Free Expres" sheetId="10" r:id="rId10"/>
    <sheet name="U Other Prin Art" sheetId="11" r:id="rId11"/>
    <sheet name="U Minor Art" sheetId="12" r:id="rId12"/>
    <sheet name="U Collector" sheetId="13" r:id="rId13"/>
    <sheet name="U Local" sheetId="14" r:id="rId14"/>
  </sheets>
  <definedNames>
    <definedName name="ADT">'Inputs'!$B$10</definedName>
    <definedName name="GR_CARS">'Inputs'!$B$12</definedName>
    <definedName name="GR_TRUCKS">'Inputs'!$B$13</definedName>
    <definedName name="LANEDIST">'Inputs'!$B$11</definedName>
    <definedName name="Level">'U multi Lane '!$E$37:$F$42</definedName>
    <definedName name="LIFE_YRS">'Inputs'!$B$14</definedName>
    <definedName name="Print_Area_MI">#REF!</definedName>
    <definedName name="PROJ">'Inputs'!$B$3</definedName>
    <definedName name="PROJDESC">'Inputs'!$B$4</definedName>
  </definedNames>
  <calcPr fullCalcOnLoad="1"/>
</workbook>
</file>

<file path=xl/sharedStrings.xml><?xml version="1.0" encoding="utf-8"?>
<sst xmlns="http://schemas.openxmlformats.org/spreadsheetml/2006/main" count="908" uniqueCount="100">
  <si>
    <t>PAVEMENT MANAGEMENT E.S.A.L. CALULATIONS</t>
  </si>
  <si>
    <t xml:space="preserve">PROJECT DESCRIPTION:  </t>
  </si>
  <si>
    <t>VEHICLE TYPES</t>
  </si>
  <si>
    <t>PERCENTAGES</t>
  </si>
  <si>
    <t xml:space="preserve"> CURRENT</t>
  </si>
  <si>
    <t>GROWTH</t>
  </si>
  <si>
    <t>DESIGN</t>
  </si>
  <si>
    <t>E.S.A.L.</t>
  </si>
  <si>
    <t xml:space="preserve"> TRAFFIC</t>
  </si>
  <si>
    <t>FACTORS</t>
  </si>
  <si>
    <t>TRAFFIC</t>
  </si>
  <si>
    <t>FACTOR</t>
  </si>
  <si>
    <t>------------------------</t>
  </si>
  <si>
    <t>----------------</t>
  </si>
  <si>
    <t>MOTORCYCLES</t>
  </si>
  <si>
    <t xml:space="preserve"> </t>
  </si>
  <si>
    <t>PASSENGER CARS</t>
  </si>
  <si>
    <t xml:space="preserve">FOUR TIRE </t>
  </si>
  <si>
    <t>HEAVY VEHICLES</t>
  </si>
  <si>
    <t>BUSES</t>
  </si>
  <si>
    <t>SINGLE UNITS</t>
  </si>
  <si>
    <t>SIX TIRE TRUCKS</t>
  </si>
  <si>
    <t>THREE AXLE TRUCKS</t>
  </si>
  <si>
    <t>FOUR AXLE TRUCKS</t>
  </si>
  <si>
    <t>SINGLE-TRAILER TRUCKS</t>
  </si>
  <si>
    <t>FOUR OR LESS AXLES</t>
  </si>
  <si>
    <t>FIVE AXLES</t>
  </si>
  <si>
    <t>SIX OR MORE AXLES</t>
  </si>
  <si>
    <t>MULTI-TRAILER TRUCKS</t>
  </si>
  <si>
    <t>FIVE OR LESS AXLES</t>
  </si>
  <si>
    <t>SIX AXLES</t>
  </si>
  <si>
    <t xml:space="preserve">SEVEN OR MORE AXLES </t>
  </si>
  <si>
    <t>UNCLASSIFIED</t>
  </si>
  <si>
    <t>AVERAGE DAILY TRAFFIC</t>
  </si>
  <si>
    <t>LANE DISTRIBUTION</t>
  </si>
  <si>
    <t>GROWTH RATE OF CARS</t>
  </si>
  <si>
    <t>GROWTH RATE OF TRUCKS</t>
  </si>
  <si>
    <t>----------------------</t>
  </si>
  <si>
    <t>--------------------</t>
  </si>
  <si>
    <t xml:space="preserve">Project No. </t>
  </si>
  <si>
    <t>( (1+g)^n - 1 ) / g</t>
  </si>
  <si>
    <t xml:space="preserve">G.F. = </t>
  </si>
  <si>
    <t>Disclaimer:</t>
  </si>
  <si>
    <t>The CT DOT is not responsible for errors in calculation in this ESAL calculation tool.</t>
  </si>
  <si>
    <t>General Inputs:</t>
  </si>
  <si>
    <t>1.  Two-way Average Daily Traffic for the segment being considered.</t>
  </si>
  <si>
    <t>ESAL Calculator</t>
  </si>
  <si>
    <t>2.  Lane distribution varies by number of lanes.  It is a percentage of the traffic that will be carried in the design lane.</t>
  </si>
  <si>
    <t>Values lower than 100 may be used (use the AASHTO Design Guide, 1993 for reference if varying from the 100% value)</t>
  </si>
  <si>
    <t>Four-lane facilities:  90-100</t>
  </si>
  <si>
    <t>Typical ranges:</t>
  </si>
  <si>
    <t>3.  Classification of traffic by vehicle class:</t>
  </si>
  <si>
    <t>The sum of these percentages must add up to 100%.  These cells are in blue.</t>
  </si>
  <si>
    <t>4.  ESAL factors:</t>
  </si>
  <si>
    <t>This tool provides the ability to calculate the W18 (ESALs over design period) value used in the pavement design tool.  Take the result in the yellow cell of the tab you are using and plug into pavement design tool.</t>
  </si>
  <si>
    <t xml:space="preserve">Traffic classification may vary by site.  In that case, </t>
  </si>
  <si>
    <t>Generally speaking these values should not be changed.</t>
  </si>
  <si>
    <t>They should only be changed with data obtained and calculated following the guidance provided in the AASHTO Pavement Design Guide, 1993)</t>
  </si>
  <si>
    <t>5.  Growth rates and factors</t>
  </si>
  <si>
    <t xml:space="preserve">The growth rate of traffic over the design period, in percentage.  This value will not </t>
  </si>
  <si>
    <t>Growth Factor</t>
  </si>
  <si>
    <t>(Annualized) Average Daily Traffic in both directions</t>
  </si>
  <si>
    <t>Lane Distribution</t>
  </si>
  <si>
    <t>Growth Rate of trucks (annual, as a %)</t>
  </si>
  <si>
    <t>Growth Rate of cars (annual, as a %)</t>
  </si>
  <si>
    <t>Design Life (years)</t>
  </si>
  <si>
    <t>GENERAL INPUTS FOR PROJECT</t>
  </si>
  <si>
    <t>Defaults</t>
  </si>
  <si>
    <t>%</t>
  </si>
  <si>
    <t>Yrs</t>
  </si>
  <si>
    <t>For 2-lane roadways; 90-100 for 4-lane roadways; 70-90 for 6 or more lane roadways</t>
  </si>
  <si>
    <t>Project ID (name, number)</t>
  </si>
  <si>
    <t>Project Description</t>
  </si>
  <si>
    <t>170-2999</t>
  </si>
  <si>
    <t>Reconstruction of Elm Street</t>
  </si>
  <si>
    <t>Life (yrs)</t>
  </si>
  <si>
    <t>Annual G.Rate in %</t>
  </si>
  <si>
    <t xml:space="preserve">Note:  50% directional distribution is being assumed for all cases </t>
  </si>
  <si>
    <t>Six-lane facilities:  70-90</t>
  </si>
  <si>
    <t>I.  General project descriptors</t>
  </si>
  <si>
    <t>II.  General Parameters</t>
  </si>
  <si>
    <t>Once entered in the colored cells, they are called in each individual page.  These values only need to be entered here.</t>
  </si>
  <si>
    <t>III.  Vehicle Classification, Road Functional Class</t>
  </si>
  <si>
    <t>The road functional class should be used to select the correct tab at the bottom of this spreadsheet.</t>
  </si>
  <si>
    <t>Vehicle Classification:</t>
  </si>
  <si>
    <t>The light blue cells are used to assign percentages of the Average Daily Traffic by vehicle class (FHWA distribution).</t>
  </si>
  <si>
    <t>SUM OF ALL TYPES</t>
  </si>
  <si>
    <t>Please check that these add to 100%.  The "Sum of all types" value will be highlighted in red if the values do not add up to 100%.</t>
  </si>
  <si>
    <t>For vehicle type descriptions that are unclear, please see the link below - it has a picture by each vehicle class.</t>
  </si>
  <si>
    <t xml:space="preserve">http://onlinemanuals.txdot.gov/txdotmanuals/tda/fhwa_vehicle_classification_figures.htm </t>
  </si>
  <si>
    <t>If you do not have this information, you may use the default values already provided in the spreadsheet.</t>
  </si>
  <si>
    <t>If you have more information or need to change these values based on what you know, the easiest way is to look at the column to the right of the %.</t>
  </si>
  <si>
    <t>It lists how many vehicles of each type are going in each direction per day.  For instance, if 30 buses are going (15 each way), you may adjust the % of buses until you see 15 in the appropriate row.</t>
  </si>
  <si>
    <t>Note that the most important vehicle classes for pavement design are the trucks (higher ESAL factors) and buses.</t>
  </si>
  <si>
    <t>At the end the %s have to add up to 100%, so changes in classification in one row have to be compensated for in another.</t>
  </si>
  <si>
    <t>ESAL factors should not be varied greatly unless you have more specific information and are following the procedures in the AASHTO 1993 Pavement Design Guide.</t>
  </si>
  <si>
    <t>OUTPUTS</t>
  </si>
  <si>
    <t>The key output is the accumulated ESALs over the design life, which is the bright-yellow cell in each sheet by the bottom right corner.  This value is used in the pavement-design equation and</t>
  </si>
  <si>
    <t>associated spreadsheet.</t>
  </si>
  <si>
    <t>ESALs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</si>
</sst>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_)"/>
    <numFmt numFmtId="166" formatCode="0.0000_)"/>
    <numFmt numFmtId="167" formatCode="0_)"/>
    <numFmt numFmtId="168" formatCode="0.00000"/>
    <numFmt numFmtId="169" formatCode="0.000000"/>
    <numFmt numFmtId="170" formatCode="0.0"/>
    <numFmt numFmtId="171" formatCode="0.0_)"/>
    <numFmt numFmtId="172" formatCode="0.0%"/>
    <numFmt numFmtId="173" formatCode="0.000%"/>
  </numFmts>
  <fonts count="49">
    <font>
      <sz val="10"/>
      <name val="Courier"/>
      <family val="0"/>
    </font>
    <font>
      <b/>
      <sz val="10"/>
      <name val="Arial"/>
      <family val="0"/>
    </font>
    <font>
      <i/>
      <sz val="10"/>
      <name val="Arial"/>
      <family val="0"/>
    </font>
    <font>
      <b/>
      <i/>
      <sz val="10"/>
      <name val="Arial"/>
      <family val="0"/>
    </font>
    <font>
      <sz val="10"/>
      <name val="Arial"/>
      <family val="2"/>
    </font>
    <font>
      <sz val="8"/>
      <name val="Courier"/>
      <family val="3"/>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Courier"/>
      <family val="3"/>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name val="Calibri"/>
      <family val="2"/>
    </font>
    <font>
      <i/>
      <sz val="10"/>
      <name val="Calibri"/>
      <family val="2"/>
    </font>
    <font>
      <b/>
      <sz val="14"/>
      <name val="Calibri"/>
      <family val="2"/>
    </font>
    <font>
      <u val="single"/>
      <sz val="10"/>
      <name val="Calibri"/>
      <family val="2"/>
    </font>
    <font>
      <u val="single"/>
      <sz val="11"/>
      <color indexed="12"/>
      <name val="Calibri"/>
      <family val="2"/>
    </font>
    <font>
      <b/>
      <sz val="10"/>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1"/>
      <color theme="10"/>
      <name val="Calibri"/>
      <family val="2"/>
    </font>
    <font>
      <b/>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16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167"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167" fontId="0" fillId="0" borderId="0" xfId="0" applyAlignment="1">
      <alignment/>
    </xf>
    <xf numFmtId="167" fontId="0" fillId="0" borderId="0" xfId="0" applyAlignment="1">
      <alignment horizontal="left"/>
    </xf>
    <xf numFmtId="167" fontId="0" fillId="0" borderId="0" xfId="0" applyBorder="1" applyAlignment="1">
      <alignment/>
    </xf>
    <xf numFmtId="166" fontId="0" fillId="0" borderId="0" xfId="0" applyNumberFormat="1" applyBorder="1" applyAlignment="1">
      <alignment/>
    </xf>
    <xf numFmtId="164" fontId="0" fillId="0" borderId="0" xfId="0" applyNumberFormat="1" applyAlignment="1" quotePrefix="1">
      <alignment/>
    </xf>
    <xf numFmtId="165" fontId="0" fillId="0" borderId="0" xfId="0" applyNumberFormat="1" applyAlignment="1">
      <alignment/>
    </xf>
    <xf numFmtId="164" fontId="23" fillId="0" borderId="0" xfId="0" applyNumberFormat="1" applyFont="1" applyAlignment="1" quotePrefix="1">
      <alignment/>
    </xf>
    <xf numFmtId="167" fontId="23" fillId="0" borderId="0" xfId="0" applyFont="1" applyAlignment="1">
      <alignment/>
    </xf>
    <xf numFmtId="167" fontId="23" fillId="0" borderId="0" xfId="0" applyFont="1" applyAlignment="1">
      <alignment horizontal="left"/>
    </xf>
    <xf numFmtId="167" fontId="24" fillId="0" borderId="0" xfId="0" applyFont="1" applyAlignment="1">
      <alignment/>
    </xf>
    <xf numFmtId="167" fontId="23" fillId="0" borderId="0" xfId="0" applyFont="1" applyAlignment="1" quotePrefix="1">
      <alignment horizontal="left"/>
    </xf>
    <xf numFmtId="165" fontId="23" fillId="2" borderId="10" xfId="0" applyNumberFormat="1" applyFont="1" applyFill="1" applyBorder="1" applyAlignment="1" applyProtection="1">
      <alignment/>
      <protection/>
    </xf>
    <xf numFmtId="167" fontId="23" fillId="33" borderId="0" xfId="0" applyFont="1" applyFill="1" applyAlignment="1">
      <alignment/>
    </xf>
    <xf numFmtId="164" fontId="23" fillId="33" borderId="0" xfId="0" applyNumberFormat="1" applyFont="1" applyFill="1" applyAlignment="1" applyProtection="1">
      <alignment/>
      <protection/>
    </xf>
    <xf numFmtId="166" fontId="23" fillId="9" borderId="10" xfId="0" applyNumberFormat="1" applyFont="1" applyFill="1" applyBorder="1" applyAlignment="1" applyProtection="1">
      <alignment/>
      <protection/>
    </xf>
    <xf numFmtId="167" fontId="23" fillId="0" borderId="0" xfId="0" applyNumberFormat="1" applyFont="1" applyAlignment="1" applyProtection="1">
      <alignment/>
      <protection/>
    </xf>
    <xf numFmtId="167" fontId="23" fillId="33" borderId="0" xfId="0" applyFont="1" applyFill="1" applyAlignment="1">
      <alignment horizontal="left"/>
    </xf>
    <xf numFmtId="164" fontId="23" fillId="33" borderId="0" xfId="0" applyNumberFormat="1" applyFont="1" applyFill="1" applyAlignment="1" applyProtection="1">
      <alignment horizontal="left"/>
      <protection/>
    </xf>
    <xf numFmtId="166" fontId="23" fillId="9" borderId="10" xfId="0" applyNumberFormat="1" applyFont="1" applyFill="1" applyBorder="1" applyAlignment="1" applyProtection="1">
      <alignment horizontal="left"/>
      <protection/>
    </xf>
    <xf numFmtId="167" fontId="23" fillId="0" borderId="0" xfId="0" applyNumberFormat="1" applyFont="1" applyAlignment="1" applyProtection="1">
      <alignment horizontal="left"/>
      <protection/>
    </xf>
    <xf numFmtId="165" fontId="23" fillId="0" borderId="0" xfId="0" applyNumberFormat="1" applyFont="1" applyAlignment="1" applyProtection="1">
      <alignment/>
      <protection/>
    </xf>
    <xf numFmtId="166" fontId="23" fillId="0" borderId="0" xfId="0" applyNumberFormat="1" applyFont="1" applyAlignment="1" applyProtection="1">
      <alignment/>
      <protection/>
    </xf>
    <xf numFmtId="167" fontId="23" fillId="34" borderId="11" xfId="0" applyFont="1" applyFill="1" applyBorder="1" applyAlignment="1">
      <alignment/>
    </xf>
    <xf numFmtId="167" fontId="23" fillId="33" borderId="0" xfId="0" applyFont="1" applyFill="1" applyAlignment="1">
      <alignment horizontal="right"/>
    </xf>
    <xf numFmtId="164" fontId="23" fillId="33" borderId="0" xfId="0" applyNumberFormat="1" applyFont="1" applyFill="1" applyAlignment="1" applyProtection="1">
      <alignment horizontal="right"/>
      <protection/>
    </xf>
    <xf numFmtId="167" fontId="23" fillId="35" borderId="0" xfId="0" applyNumberFormat="1" applyFont="1" applyFill="1" applyAlignment="1" applyProtection="1">
      <alignment/>
      <protection/>
    </xf>
    <xf numFmtId="167" fontId="23" fillId="35" borderId="0" xfId="0" applyFont="1" applyFill="1" applyAlignment="1">
      <alignment/>
    </xf>
    <xf numFmtId="167" fontId="23" fillId="36" borderId="0" xfId="0" applyFont="1" applyFill="1" applyAlignment="1">
      <alignment/>
    </xf>
    <xf numFmtId="167" fontId="23" fillId="3" borderId="0" xfId="0" applyFont="1" applyFill="1" applyAlignment="1">
      <alignment/>
    </xf>
    <xf numFmtId="167" fontId="23" fillId="37" borderId="0" xfId="0" applyFont="1" applyFill="1" applyAlignment="1">
      <alignment/>
    </xf>
    <xf numFmtId="164" fontId="23" fillId="33" borderId="0" xfId="0" applyNumberFormat="1" applyFont="1" applyFill="1" applyBorder="1" applyAlignment="1" applyProtection="1">
      <alignment/>
      <protection/>
    </xf>
    <xf numFmtId="167" fontId="23" fillId="10" borderId="10" xfId="0" applyFont="1" applyFill="1" applyBorder="1" applyAlignment="1">
      <alignment/>
    </xf>
    <xf numFmtId="167" fontId="23" fillId="0" borderId="0" xfId="0" applyFont="1" applyAlignment="1">
      <alignment horizontal="right"/>
    </xf>
    <xf numFmtId="167" fontId="25" fillId="0" borderId="0" xfId="0" applyFont="1" applyAlignment="1">
      <alignment/>
    </xf>
    <xf numFmtId="167" fontId="23" fillId="35" borderId="10" xfId="0" applyFont="1" applyFill="1" applyBorder="1" applyAlignment="1">
      <alignment/>
    </xf>
    <xf numFmtId="167" fontId="23" fillId="37" borderId="10" xfId="0" applyFont="1" applyFill="1" applyBorder="1" applyAlignment="1">
      <alignment/>
    </xf>
    <xf numFmtId="167" fontId="26" fillId="0" borderId="0" xfId="0" applyFont="1" applyAlignment="1">
      <alignment horizontal="center"/>
    </xf>
    <xf numFmtId="167" fontId="23" fillId="0" borderId="0" xfId="0" applyFont="1" applyAlignment="1">
      <alignment horizontal="center"/>
    </xf>
    <xf numFmtId="171" fontId="23" fillId="10" borderId="10" xfId="0" applyNumberFormat="1" applyFont="1" applyFill="1" applyBorder="1" applyAlignment="1">
      <alignment/>
    </xf>
    <xf numFmtId="167" fontId="47" fillId="0" borderId="0" xfId="52" applyFont="1" applyAlignment="1">
      <alignment/>
    </xf>
    <xf numFmtId="167" fontId="25" fillId="38" borderId="0" xfId="0" applyFont="1" applyFill="1" applyAlignment="1">
      <alignment/>
    </xf>
    <xf numFmtId="167" fontId="48" fillId="0" borderId="0" xfId="0" applyFont="1" applyAlignment="1">
      <alignment/>
    </xf>
    <xf numFmtId="167" fontId="23" fillId="0" borderId="0" xfId="0" applyFont="1" applyAlignment="1">
      <alignment horizontal="left" indent="1"/>
    </xf>
    <xf numFmtId="167" fontId="23" fillId="33" borderId="0" xfId="0" applyFont="1" applyFill="1" applyBorder="1" applyAlignment="1">
      <alignment/>
    </xf>
    <xf numFmtId="166" fontId="23" fillId="9" borderId="10" xfId="0" applyNumberFormat="1" applyFont="1" applyFill="1" applyBorder="1" applyAlignment="1" applyProtection="1">
      <alignment horizontal="right"/>
      <protection/>
    </xf>
    <xf numFmtId="3" fontId="23" fillId="33" borderId="0" xfId="0" applyNumberFormat="1" applyFont="1" applyFill="1" applyAlignment="1">
      <alignment/>
    </xf>
    <xf numFmtId="3" fontId="23" fillId="33" borderId="0" xfId="0" applyNumberFormat="1" applyFont="1" applyFill="1" applyAlignment="1">
      <alignment horizontal="left"/>
    </xf>
    <xf numFmtId="3" fontId="23" fillId="35" borderId="0" xfId="0" applyNumberFormat="1" applyFont="1" applyFill="1" applyAlignment="1" applyProtection="1">
      <alignment/>
      <protection/>
    </xf>
    <xf numFmtId="3" fontId="23" fillId="34" borderId="11" xfId="0" applyNumberFormat="1" applyFont="1" applyFill="1" applyBorder="1" applyAlignment="1">
      <alignment/>
    </xf>
    <xf numFmtId="167" fontId="23" fillId="6" borderId="12" xfId="0" applyFont="1" applyFill="1" applyBorder="1" applyAlignment="1">
      <alignment horizontal="left"/>
    </xf>
    <xf numFmtId="167" fontId="23" fillId="6" borderId="13" xfId="0" applyFont="1" applyFill="1" applyBorder="1" applyAlignment="1">
      <alignment horizontal="left"/>
    </xf>
    <xf numFmtId="167" fontId="23" fillId="6" borderId="14" xfId="0" applyFont="1" applyFill="1" applyBorder="1" applyAlignment="1">
      <alignment horizontal="left"/>
    </xf>
    <xf numFmtId="167" fontId="23" fillId="6" borderId="12" xfId="0" applyFont="1" applyFill="1" applyBorder="1" applyAlignment="1" quotePrefix="1">
      <alignment horizontal="left"/>
    </xf>
    <xf numFmtId="167" fontId="23" fillId="6" borderId="13" xfId="0" applyFont="1" applyFill="1" applyBorder="1" applyAlignment="1" quotePrefix="1">
      <alignment horizontal="left"/>
    </xf>
    <xf numFmtId="167" fontId="23" fillId="6" borderId="14" xfId="0" applyFont="1" applyFill="1" applyBorder="1" applyAlignment="1" quotePrefix="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onlinemanuals.txdot.gov/txdotmanuals/tda/fhwa_vehicle_classification_figures.ht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5"/>
  <sheetViews>
    <sheetView zoomScalePageLayoutView="0" workbookViewId="0" topLeftCell="A1">
      <selection activeCell="A24" sqref="A24"/>
    </sheetView>
  </sheetViews>
  <sheetFormatPr defaultColWidth="9.00390625" defaultRowHeight="12.75"/>
  <cols>
    <col min="1" max="16384" width="9.00390625" style="7" customWidth="1"/>
  </cols>
  <sheetData>
    <row r="1" ht="12.75">
      <c r="B1" s="7" t="s">
        <v>46</v>
      </c>
    </row>
    <row r="3" ht="12.75">
      <c r="B3" s="7" t="s">
        <v>54</v>
      </c>
    </row>
    <row r="4" ht="12.75">
      <c r="B4" s="7" t="s">
        <v>55</v>
      </c>
    </row>
    <row r="13" ht="12.75">
      <c r="B13" s="7" t="s">
        <v>42</v>
      </c>
    </row>
    <row r="14" ht="12.75">
      <c r="B14" s="7" t="s">
        <v>43</v>
      </c>
    </row>
    <row r="16" ht="12.75">
      <c r="B16" s="7" t="s">
        <v>44</v>
      </c>
    </row>
    <row r="18" spans="1:2" ht="12.75">
      <c r="A18" s="26"/>
      <c r="B18" s="7" t="s">
        <v>45</v>
      </c>
    </row>
    <row r="19" spans="1:2" ht="12.75">
      <c r="A19" s="29"/>
      <c r="B19" s="7" t="s">
        <v>47</v>
      </c>
    </row>
    <row r="20" ht="12.75">
      <c r="C20" s="9" t="s">
        <v>77</v>
      </c>
    </row>
    <row r="21" ht="12.75">
      <c r="C21" s="7" t="s">
        <v>48</v>
      </c>
    </row>
    <row r="23" ht="12.75">
      <c r="D23" s="7" t="s">
        <v>50</v>
      </c>
    </row>
    <row r="24" ht="12.75">
      <c r="D24" s="7" t="s">
        <v>78</v>
      </c>
    </row>
    <row r="25" ht="12.75">
      <c r="D25" s="7" t="s">
        <v>49</v>
      </c>
    </row>
    <row r="27" spans="1:2" ht="12.75">
      <c r="A27" s="27"/>
      <c r="B27" s="7" t="s">
        <v>51</v>
      </c>
    </row>
    <row r="28" ht="12.75">
      <c r="C28" s="7" t="s">
        <v>52</v>
      </c>
    </row>
    <row r="30" spans="1:2" ht="12.75">
      <c r="A30" s="28"/>
      <c r="B30" s="7" t="s">
        <v>53</v>
      </c>
    </row>
    <row r="31" ht="12.75">
      <c r="C31" s="7" t="s">
        <v>56</v>
      </c>
    </row>
    <row r="32" ht="12.75">
      <c r="C32" s="7" t="s">
        <v>57</v>
      </c>
    </row>
    <row r="34" ht="12.75">
      <c r="B34" s="7" t="s">
        <v>58</v>
      </c>
    </row>
    <row r="35" ht="12.75">
      <c r="C35" s="7" t="s">
        <v>59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9" sqref="D9:D32"/>
    </sheetView>
  </sheetViews>
  <sheetFormatPr defaultColWidth="9.00390625" defaultRowHeight="12.75"/>
  <cols>
    <col min="1" max="1" width="21.625" style="0" customWidth="1"/>
    <col min="2" max="2" width="9.875" style="0" customWidth="1"/>
    <col min="5" max="5" width="10.50390625" style="0" customWidth="1"/>
    <col min="7" max="7" width="10.2539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0.17</v>
      </c>
      <c r="C9" s="12">
        <f>($B$36/2)*($B$37/100)*(B9/100)</f>
        <v>6.375000000000001</v>
      </c>
      <c r="D9" s="13">
        <f>$D$38</f>
        <v>17.29341691620646</v>
      </c>
      <c r="E9" s="12">
        <f>($C9*365)*$D9</f>
        <v>40239.619486897915</v>
      </c>
      <c r="F9" s="14">
        <v>0.0001</v>
      </c>
      <c r="G9" s="12">
        <f>$E9*$F9</f>
        <v>4.0239619486897915</v>
      </c>
      <c r="H9" s="15"/>
      <c r="I9" s="7"/>
    </row>
    <row r="10" spans="1:9" ht="12.75">
      <c r="A10" s="7"/>
      <c r="B10" s="11"/>
      <c r="C10" s="12"/>
      <c r="D10" s="13"/>
      <c r="E10" s="16" t="s">
        <v>15</v>
      </c>
      <c r="F10" s="14"/>
      <c r="G10" s="12"/>
      <c r="H10" s="15"/>
      <c r="I10" s="7"/>
    </row>
    <row r="11" spans="1:9" ht="12.75">
      <c r="A11" s="8" t="s">
        <v>16</v>
      </c>
      <c r="B11" s="11">
        <v>86.33</v>
      </c>
      <c r="C11" s="12">
        <f>($B$36/2)*($B$37/100)*(B11/100)</f>
        <v>3237.375</v>
      </c>
      <c r="D11" s="13">
        <f>$D$38</f>
        <v>17.29341691620646</v>
      </c>
      <c r="E11" s="12">
        <f>($C11*365)*$D11</f>
        <v>20434625.59002292</v>
      </c>
      <c r="F11" s="14">
        <v>0.002</v>
      </c>
      <c r="G11" s="12">
        <f>$E11*$F11</f>
        <v>40869.251180045845</v>
      </c>
      <c r="H11" s="15"/>
      <c r="I11" s="7"/>
    </row>
    <row r="12" spans="1:9" ht="12.75">
      <c r="A12" s="8" t="s">
        <v>17</v>
      </c>
      <c r="B12" s="11">
        <v>8.26</v>
      </c>
      <c r="C12" s="12">
        <f>($B$36/2)*($B$37/100)*(B12/100)</f>
        <v>309.75</v>
      </c>
      <c r="D12" s="13">
        <f>$D$38</f>
        <v>17.29341691620646</v>
      </c>
      <c r="E12" s="12">
        <f>($C12*365)*$D12</f>
        <v>1955172.0997751572</v>
      </c>
      <c r="F12" s="14">
        <v>0.038900000000000004</v>
      </c>
      <c r="G12" s="12">
        <f>$E12*$F12</f>
        <v>76056.19468125362</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0.11</v>
      </c>
      <c r="C15" s="12">
        <f>($B$36/2)*($B$37/100)*(B15/100)</f>
        <v>4.125</v>
      </c>
      <c r="D15" s="13">
        <f>$D$39</f>
        <v>17.29341691620646</v>
      </c>
      <c r="E15" s="12">
        <f>($C15*365)*$D15</f>
        <v>26037.40084446335</v>
      </c>
      <c r="F15" s="14">
        <v>0.4111</v>
      </c>
      <c r="G15" s="12">
        <f>$E15*$F15</f>
        <v>10703.975487158885</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2.5</v>
      </c>
      <c r="C18" s="12">
        <f>($B$36/2)*($B$37/100)*(B18/100)</f>
        <v>93.75</v>
      </c>
      <c r="D18" s="13">
        <f>$D$39</f>
        <v>17.29341691620646</v>
      </c>
      <c r="E18" s="12">
        <f>($C18*365)*$D18</f>
        <v>591759.1101014399</v>
      </c>
      <c r="F18" s="14">
        <v>0.2004</v>
      </c>
      <c r="G18" s="12">
        <f>$E18*$F18</f>
        <v>118588.52566432855</v>
      </c>
      <c r="H18" s="15"/>
      <c r="I18" s="7"/>
    </row>
    <row r="19" spans="1:9" ht="12.75">
      <c r="A19" s="8" t="s">
        <v>22</v>
      </c>
      <c r="B19" s="11">
        <v>0.7</v>
      </c>
      <c r="C19" s="12">
        <f>($B$36/2)*($B$37/100)*(B19/100)</f>
        <v>26.249999999999996</v>
      </c>
      <c r="D19" s="13">
        <f aca="true" t="shared" si="0" ref="D19:D32">$D$39</f>
        <v>17.29341691620646</v>
      </c>
      <c r="E19" s="12">
        <f>($C19*365)*$D19</f>
        <v>165692.55082840312</v>
      </c>
      <c r="F19" s="14">
        <v>1.1384</v>
      </c>
      <c r="G19" s="12">
        <f>$E19*$F19</f>
        <v>188624.39986305413</v>
      </c>
      <c r="H19" s="15"/>
      <c r="I19" s="7"/>
    </row>
    <row r="20" spans="1:9" ht="12.75">
      <c r="A20" s="8" t="s">
        <v>23</v>
      </c>
      <c r="B20" s="11">
        <v>0.18</v>
      </c>
      <c r="C20" s="12">
        <f>($B$36/2)*($B$37/100)*(B20/100)</f>
        <v>6.75</v>
      </c>
      <c r="D20" s="13">
        <f t="shared" si="0"/>
        <v>17.29341691620646</v>
      </c>
      <c r="E20" s="12">
        <f>($C20*365)*$D20</f>
        <v>42606.65592730367</v>
      </c>
      <c r="F20" s="14">
        <v>3.4784</v>
      </c>
      <c r="G20" s="12">
        <f>$E20*$F20</f>
        <v>148202.9919775331</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0.58</v>
      </c>
      <c r="C23" s="12">
        <f>($B$36/2)*($B$37/100)*(B23/100)</f>
        <v>21.75</v>
      </c>
      <c r="D23" s="13">
        <f t="shared" si="0"/>
        <v>17.29341691620646</v>
      </c>
      <c r="E23" s="12">
        <f>($C23*365)*$D23</f>
        <v>137288.11354353404</v>
      </c>
      <c r="F23" s="14">
        <v>0.8005</v>
      </c>
      <c r="G23" s="12">
        <f>$E23*$F23</f>
        <v>109899.134891599</v>
      </c>
      <c r="H23" s="15"/>
      <c r="I23" s="7"/>
    </row>
    <row r="24" spans="1:9" ht="12.75">
      <c r="A24" s="8" t="s">
        <v>26</v>
      </c>
      <c r="B24" s="11">
        <v>1.08</v>
      </c>
      <c r="C24" s="12">
        <f>($B$36/2)*($B$37/100)*(B24/100)</f>
        <v>40.5</v>
      </c>
      <c r="D24" s="13">
        <f t="shared" si="0"/>
        <v>17.29341691620646</v>
      </c>
      <c r="E24" s="12">
        <f>($C24*365)*$D24</f>
        <v>255639.93556382201</v>
      </c>
      <c r="F24" s="14">
        <v>1.3377</v>
      </c>
      <c r="G24" s="12">
        <f>$E24*$F24</f>
        <v>341969.54180372466</v>
      </c>
      <c r="H24" s="15"/>
      <c r="I24" s="7"/>
    </row>
    <row r="25" spans="1:9" ht="12.75">
      <c r="A25" s="8" t="s">
        <v>27</v>
      </c>
      <c r="B25" s="11">
        <v>0.03</v>
      </c>
      <c r="C25" s="12">
        <f>($B$36/2)*($B$37/100)*(B25/100)</f>
        <v>1.125</v>
      </c>
      <c r="D25" s="13">
        <f t="shared" si="0"/>
        <v>17.29341691620646</v>
      </c>
      <c r="E25" s="12">
        <f>($C25*365)*$D25</f>
        <v>7101.109321217278</v>
      </c>
      <c r="F25" s="14">
        <v>1.2303</v>
      </c>
      <c r="G25" s="12">
        <f>$E25*$F25</f>
        <v>8736.494797893616</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0.04</v>
      </c>
      <c r="C28" s="12">
        <f>($B$36/2)*($B$37/100)*(B28/100)</f>
        <v>1.5</v>
      </c>
      <c r="D28" s="13">
        <f t="shared" si="0"/>
        <v>17.29341691620646</v>
      </c>
      <c r="E28" s="12">
        <f>($C28*365)*$D28</f>
        <v>9468.145761623036</v>
      </c>
      <c r="F28" s="14">
        <v>3.0655</v>
      </c>
      <c r="G28" s="12">
        <f>$E28*$F28</f>
        <v>29024.60083225542</v>
      </c>
      <c r="H28" s="15"/>
      <c r="I28" s="7"/>
    </row>
    <row r="29" spans="1:9" ht="12.75">
      <c r="A29" s="8" t="s">
        <v>30</v>
      </c>
      <c r="B29" s="11">
        <v>0.01</v>
      </c>
      <c r="C29" s="12">
        <f>($B$36/2)*($B$37/100)*(B29/100)</f>
        <v>0.375</v>
      </c>
      <c r="D29" s="13">
        <f t="shared" si="0"/>
        <v>17.29341691620646</v>
      </c>
      <c r="E29" s="12">
        <f>($C29*365)*$D29</f>
        <v>2367.036440405759</v>
      </c>
      <c r="F29" s="14">
        <v>2.1102</v>
      </c>
      <c r="G29" s="12">
        <f>$E29*$F29</f>
        <v>4994.920296544233</v>
      </c>
      <c r="H29" s="15"/>
      <c r="I29" s="7"/>
    </row>
    <row r="30" spans="1:9" ht="12.75">
      <c r="A30" s="8" t="s">
        <v>31</v>
      </c>
      <c r="B30" s="11">
        <v>0.01</v>
      </c>
      <c r="C30" s="12">
        <f>($B$36/2)*($B$37/100)*(B30/100)</f>
        <v>0.375</v>
      </c>
      <c r="D30" s="13">
        <f t="shared" si="0"/>
        <v>17.29341691620646</v>
      </c>
      <c r="E30" s="12">
        <f>($C30*365)*$D30</f>
        <v>2367.036440405759</v>
      </c>
      <c r="F30" s="14">
        <v>2.1102</v>
      </c>
      <c r="G30" s="12">
        <f>$E30*$F30</f>
        <v>4994.920296544233</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100.00000000000003</v>
      </c>
      <c r="C34" s="7">
        <f>SUM(C9:C32)</f>
        <v>3750</v>
      </c>
      <c r="D34" s="7"/>
      <c r="E34" s="7"/>
      <c r="F34" s="7"/>
      <c r="G34" s="22">
        <f>SUM(G9:G32)</f>
        <v>1082668.9757338837</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9" sqref="D9:D32"/>
    </sheetView>
  </sheetViews>
  <sheetFormatPr defaultColWidth="9.00390625" defaultRowHeight="12.75"/>
  <cols>
    <col min="1" max="1" width="22.50390625" style="0" customWidth="1"/>
    <col min="2" max="2" width="10.125" style="0" customWidth="1"/>
    <col min="5" max="5" width="11.875" style="0" customWidth="1"/>
    <col min="7" max="7" width="1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0.22</v>
      </c>
      <c r="C9" s="12">
        <f>($B$36/2)*($B$37/100)*(B9/100)</f>
        <v>8.25</v>
      </c>
      <c r="D9" s="13">
        <f>$D$38</f>
        <v>17.29341691620646</v>
      </c>
      <c r="E9" s="12">
        <f>($C9*365)*$D9</f>
        <v>52074.8016889267</v>
      </c>
      <c r="F9" s="14">
        <v>0.0001</v>
      </c>
      <c r="G9" s="12">
        <f>$E9*$F9</f>
        <v>5.207480168892671</v>
      </c>
      <c r="H9" s="15"/>
      <c r="I9" s="7"/>
    </row>
    <row r="10" spans="1:9" ht="12.75">
      <c r="A10" s="7"/>
      <c r="B10" s="11"/>
      <c r="C10" s="12"/>
      <c r="D10" s="13"/>
      <c r="E10" s="16" t="s">
        <v>15</v>
      </c>
      <c r="F10" s="14"/>
      <c r="G10" s="12"/>
      <c r="H10" s="15"/>
      <c r="I10" s="7"/>
    </row>
    <row r="11" spans="1:9" ht="12.75">
      <c r="A11" s="8" t="s">
        <v>16</v>
      </c>
      <c r="B11" s="11">
        <v>86.4</v>
      </c>
      <c r="C11" s="12">
        <f>($B$36/2)*($B$37/100)*(B11/100)</f>
        <v>3240.0000000000005</v>
      </c>
      <c r="D11" s="13">
        <f>$D$38</f>
        <v>17.29341691620646</v>
      </c>
      <c r="E11" s="12">
        <f>($C11*365)*$D11</f>
        <v>20451194.845105764</v>
      </c>
      <c r="F11" s="14">
        <v>0.002</v>
      </c>
      <c r="G11" s="12">
        <f>$E11*$F11</f>
        <v>40902.38969021153</v>
      </c>
      <c r="H11" s="15"/>
      <c r="I11" s="7"/>
    </row>
    <row r="12" spans="1:9" ht="12.75">
      <c r="A12" s="8" t="s">
        <v>17</v>
      </c>
      <c r="B12" s="11">
        <v>9.64</v>
      </c>
      <c r="C12" s="12">
        <f>($B$36/2)*($B$37/100)*(B12/100)</f>
        <v>361.5</v>
      </c>
      <c r="D12" s="13">
        <f>$D$38</f>
        <v>17.29341691620646</v>
      </c>
      <c r="E12" s="12">
        <f>($C12*365)*$D12</f>
        <v>2281823.128551152</v>
      </c>
      <c r="F12" s="14">
        <v>0.038900000000000004</v>
      </c>
      <c r="G12" s="12">
        <f>$E12*$F12</f>
        <v>88762.91970063983</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0.53</v>
      </c>
      <c r="C15" s="12">
        <f>($B$36/2)*($B$37/100)*(B15/100)</f>
        <v>19.875</v>
      </c>
      <c r="D15" s="13">
        <f>$D$39</f>
        <v>17.29341691620646</v>
      </c>
      <c r="E15" s="12">
        <f>($C15*365)*$D15</f>
        <v>125452.93134150525</v>
      </c>
      <c r="F15" s="14">
        <v>0.4111</v>
      </c>
      <c r="G15" s="12">
        <f>$E15*$F15</f>
        <v>51573.70007449281</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1.78</v>
      </c>
      <c r="C18" s="12">
        <f>($B$36/2)*($B$37/100)*(B18/100)</f>
        <v>66.75</v>
      </c>
      <c r="D18" s="13">
        <f>$D$39</f>
        <v>17.29341691620646</v>
      </c>
      <c r="E18" s="12">
        <f>($C18*365)*$D18</f>
        <v>421332.48639222514</v>
      </c>
      <c r="F18" s="14">
        <v>0.2004</v>
      </c>
      <c r="G18" s="12">
        <f>$E18*$F18</f>
        <v>84435.03027300192</v>
      </c>
      <c r="H18" s="15"/>
      <c r="I18" s="7"/>
    </row>
    <row r="19" spans="1:9" ht="12.75">
      <c r="A19" s="8" t="s">
        <v>22</v>
      </c>
      <c r="B19" s="11">
        <v>0.47</v>
      </c>
      <c r="C19" s="12">
        <f>($B$36/2)*($B$37/100)*(B19/100)</f>
        <v>17.624999999999996</v>
      </c>
      <c r="D19" s="13">
        <f aca="true" t="shared" si="0" ref="D19:D32">$D$39</f>
        <v>17.29341691620646</v>
      </c>
      <c r="E19" s="12">
        <f>($C19*365)*$D19</f>
        <v>111250.71269907067</v>
      </c>
      <c r="F19" s="14">
        <v>1.1384</v>
      </c>
      <c r="G19" s="12">
        <f>$E19*$F19</f>
        <v>126647.81133662206</v>
      </c>
      <c r="H19" s="15"/>
      <c r="I19" s="7"/>
    </row>
    <row r="20" spans="1:9" ht="12.75">
      <c r="A20" s="8" t="s">
        <v>23</v>
      </c>
      <c r="B20" s="11">
        <v>0.1</v>
      </c>
      <c r="C20" s="12">
        <f>($B$36/2)*($B$37/100)*(B20/100)</f>
        <v>3.75</v>
      </c>
      <c r="D20" s="13">
        <f t="shared" si="0"/>
        <v>17.29341691620646</v>
      </c>
      <c r="E20" s="12">
        <f>($C20*365)*$D20</f>
        <v>23670.364404057593</v>
      </c>
      <c r="F20" s="14">
        <v>3.4784</v>
      </c>
      <c r="G20" s="12">
        <f>$E20*$F20</f>
        <v>82334.99554307394</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0.48</v>
      </c>
      <c r="C23" s="12">
        <f>($B$36/2)*($B$37/100)*(B23/100)</f>
        <v>18</v>
      </c>
      <c r="D23" s="13">
        <f t="shared" si="0"/>
        <v>17.29341691620646</v>
      </c>
      <c r="E23" s="12">
        <f>($C23*365)*$D23</f>
        <v>113617.74913947645</v>
      </c>
      <c r="F23" s="14">
        <v>0.8005</v>
      </c>
      <c r="G23" s="12">
        <f>$E23*$F23</f>
        <v>90951.0081861509</v>
      </c>
      <c r="H23" s="15"/>
      <c r="I23" s="7"/>
    </row>
    <row r="24" spans="1:9" ht="12.75">
      <c r="A24" s="8" t="s">
        <v>26</v>
      </c>
      <c r="B24" s="11">
        <v>0.37</v>
      </c>
      <c r="C24" s="12">
        <f>($B$36/2)*($B$37/100)*(B24/100)</f>
        <v>13.875</v>
      </c>
      <c r="D24" s="13">
        <f t="shared" si="0"/>
        <v>17.29341691620646</v>
      </c>
      <c r="E24" s="12">
        <f>($C24*365)*$D24</f>
        <v>87580.3482950131</v>
      </c>
      <c r="F24" s="14">
        <v>1.3377</v>
      </c>
      <c r="G24" s="12">
        <f>$E24*$F24</f>
        <v>117156.23191423902</v>
      </c>
      <c r="H24" s="15"/>
      <c r="I24" s="7"/>
    </row>
    <row r="25" spans="1:9" ht="12.75">
      <c r="A25" s="8" t="s">
        <v>27</v>
      </c>
      <c r="B25" s="11">
        <v>0.01</v>
      </c>
      <c r="C25" s="12">
        <f>($B$36/2)*($B$37/100)*(B25/100)</f>
        <v>0.375</v>
      </c>
      <c r="D25" s="13">
        <f t="shared" si="0"/>
        <v>17.29341691620646</v>
      </c>
      <c r="E25" s="12">
        <f>($C25*365)*$D25</f>
        <v>2367.036440405759</v>
      </c>
      <c r="F25" s="14">
        <v>1.2303</v>
      </c>
      <c r="G25" s="12">
        <f>$E25*$F25</f>
        <v>2912.1649326312054</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v>
      </c>
      <c r="C28" s="12">
        <f>($B$36/2)*($B$37/100)*(B28/100)</f>
        <v>0</v>
      </c>
      <c r="D28" s="13">
        <f t="shared" si="0"/>
        <v>17.29341691620646</v>
      </c>
      <c r="E28" s="12">
        <f>($C28*365)*$D28</f>
        <v>0</v>
      </c>
      <c r="F28" s="14">
        <v>3.0655</v>
      </c>
      <c r="G28" s="12">
        <f>$E28*$F28</f>
        <v>0</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100.00000000000001</v>
      </c>
      <c r="C34" s="7">
        <f>SUM(C9:C32)</f>
        <v>3750.0000000000005</v>
      </c>
      <c r="D34" s="7"/>
      <c r="E34" s="7"/>
      <c r="F34" s="7"/>
      <c r="G34" s="22">
        <f>SUM(G9:G32)</f>
        <v>685681.459131232</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9" sqref="D9:D32"/>
    </sheetView>
  </sheetViews>
  <sheetFormatPr defaultColWidth="9.00390625" defaultRowHeight="12.75"/>
  <cols>
    <col min="1" max="1" width="22.125" style="0" customWidth="1"/>
    <col min="2" max="2" width="10.375" style="0" customWidth="1"/>
    <col min="4" max="4" width="10.875" style="0" bestFit="1" customWidth="1"/>
    <col min="5" max="5" width="10.50390625" style="0" customWidth="1"/>
    <col min="7" max="7" width="1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0.39</v>
      </c>
      <c r="C9" s="12">
        <f>($B$36/2)*($B$37/100)*(B9/100)</f>
        <v>14.625000000000002</v>
      </c>
      <c r="D9" s="13">
        <f>$D$38</f>
        <v>17.29341691620646</v>
      </c>
      <c r="E9" s="12">
        <f>($C9*365)*$D9</f>
        <v>92314.42117582462</v>
      </c>
      <c r="F9" s="14">
        <v>0.0001</v>
      </c>
      <c r="G9" s="12">
        <f>$E9*$F9</f>
        <v>9.231442117582462</v>
      </c>
      <c r="H9" s="15"/>
      <c r="I9" s="7"/>
    </row>
    <row r="10" spans="1:9" ht="12.75">
      <c r="A10" s="7"/>
      <c r="B10" s="11"/>
      <c r="C10" s="12"/>
      <c r="D10" s="13"/>
      <c r="E10" s="16" t="s">
        <v>15</v>
      </c>
      <c r="F10" s="14"/>
      <c r="G10" s="12"/>
      <c r="H10" s="15"/>
      <c r="I10" s="7"/>
    </row>
    <row r="11" spans="1:9" ht="12.75">
      <c r="A11" s="8" t="s">
        <v>16</v>
      </c>
      <c r="B11" s="11">
        <v>85.88</v>
      </c>
      <c r="C11" s="12">
        <f>($B$36/2)*($B$37/100)*(B11/100)</f>
        <v>3220.5</v>
      </c>
      <c r="D11" s="13">
        <f>$D$38</f>
        <v>17.29341691620646</v>
      </c>
      <c r="E11" s="12">
        <f>($C11*365)*$D11</f>
        <v>20328108.95020466</v>
      </c>
      <c r="F11" s="14">
        <v>0.002</v>
      </c>
      <c r="G11" s="12">
        <f>$E11*$F11</f>
        <v>40656.21790040932</v>
      </c>
      <c r="H11" s="15"/>
      <c r="I11" s="7"/>
    </row>
    <row r="12" spans="1:9" ht="12.75">
      <c r="A12" s="8" t="s">
        <v>17</v>
      </c>
      <c r="B12" s="11">
        <v>9.54</v>
      </c>
      <c r="C12" s="12">
        <f>($B$36/2)*($B$37/100)*(B12/100)</f>
        <v>357.74999999999994</v>
      </c>
      <c r="D12" s="13">
        <f>$D$38</f>
        <v>17.29341691620646</v>
      </c>
      <c r="E12" s="12">
        <f>($C12*365)*$D12</f>
        <v>2258152.764147094</v>
      </c>
      <c r="F12" s="14">
        <v>0.038900000000000004</v>
      </c>
      <c r="G12" s="12">
        <f>$E12*$F12</f>
        <v>87842.14252532196</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0.42</v>
      </c>
      <c r="C15" s="12">
        <f>($B$36/2)*($B$37/100)*(B15/100)</f>
        <v>15.749999999999998</v>
      </c>
      <c r="D15" s="13">
        <f>$D$39</f>
        <v>17.29341691620646</v>
      </c>
      <c r="E15" s="12">
        <f>($C15*365)*$D15</f>
        <v>99415.53049704188</v>
      </c>
      <c r="F15" s="14">
        <v>0.4111</v>
      </c>
      <c r="G15" s="12">
        <f>$E15*$F15</f>
        <v>40869.72458733392</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1.09</v>
      </c>
      <c r="C18" s="12">
        <f>($B$36/2)*($B$37/100)*(B18/100)</f>
        <v>40.875</v>
      </c>
      <c r="D18" s="13">
        <f>$D$39</f>
        <v>17.29341691620646</v>
      </c>
      <c r="E18" s="12">
        <f>($C18*365)*$D18</f>
        <v>258006.97200422778</v>
      </c>
      <c r="F18" s="14">
        <v>0.2004</v>
      </c>
      <c r="G18" s="12">
        <f>$E18*$F18</f>
        <v>51704.59718964725</v>
      </c>
      <c r="H18" s="15"/>
      <c r="I18" s="7"/>
    </row>
    <row r="19" spans="1:9" ht="12.75">
      <c r="A19" s="8" t="s">
        <v>22</v>
      </c>
      <c r="B19" s="11">
        <v>0.75</v>
      </c>
      <c r="C19" s="12">
        <f>($B$36/2)*($B$37/100)*(B19/100)</f>
        <v>28.125</v>
      </c>
      <c r="D19" s="13">
        <f aca="true" t="shared" si="0" ref="D19:D32">$D$39</f>
        <v>17.29341691620646</v>
      </c>
      <c r="E19" s="12">
        <f>($C19*365)*$D19</f>
        <v>177527.73303043193</v>
      </c>
      <c r="F19" s="14">
        <v>1.1384</v>
      </c>
      <c r="G19" s="12">
        <f>$E19*$F19</f>
        <v>202097.57128184373</v>
      </c>
      <c r="H19" s="15"/>
      <c r="I19" s="7"/>
    </row>
    <row r="20" spans="1:9" ht="12.75">
      <c r="A20" s="8" t="s">
        <v>23</v>
      </c>
      <c r="B20" s="11">
        <v>0.15</v>
      </c>
      <c r="C20" s="12">
        <f>($B$36/2)*($B$37/100)*(B20/100)</f>
        <v>5.625</v>
      </c>
      <c r="D20" s="13">
        <f t="shared" si="0"/>
        <v>17.29341691620646</v>
      </c>
      <c r="E20" s="12">
        <f>($C20*365)*$D20</f>
        <v>35505.54660608639</v>
      </c>
      <c r="F20" s="14">
        <v>3.4784</v>
      </c>
      <c r="G20" s="12">
        <f>$E20*$F20</f>
        <v>123502.49331461091</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0.3</v>
      </c>
      <c r="C23" s="12">
        <f>($B$36/2)*($B$37/100)*(B23/100)</f>
        <v>11.25</v>
      </c>
      <c r="D23" s="13">
        <f t="shared" si="0"/>
        <v>17.29341691620646</v>
      </c>
      <c r="E23" s="12">
        <f>($C23*365)*$D23</f>
        <v>71011.09321217278</v>
      </c>
      <c r="F23" s="14">
        <v>0.8005</v>
      </c>
      <c r="G23" s="12">
        <f>$E23*$F23</f>
        <v>56844.38011634431</v>
      </c>
      <c r="H23" s="15"/>
      <c r="I23" s="7"/>
    </row>
    <row r="24" spans="1:9" ht="12.75">
      <c r="A24" s="8" t="s">
        <v>26</v>
      </c>
      <c r="B24" s="11">
        <v>0.64</v>
      </c>
      <c r="C24" s="12">
        <f>($B$36/2)*($B$37/100)*(B24/100)</f>
        <v>24</v>
      </c>
      <c r="D24" s="13">
        <f t="shared" si="0"/>
        <v>17.29341691620646</v>
      </c>
      <c r="E24" s="12">
        <f>($C24*365)*$D24</f>
        <v>151490.33218596858</v>
      </c>
      <c r="F24" s="14">
        <v>1.3377</v>
      </c>
      <c r="G24" s="12">
        <f>$E24*$F24</f>
        <v>202648.61736517015</v>
      </c>
      <c r="H24" s="15"/>
      <c r="I24" s="7"/>
    </row>
    <row r="25" spans="1:9" ht="12.75">
      <c r="A25" s="8" t="s">
        <v>27</v>
      </c>
      <c r="B25" s="11">
        <v>0.5</v>
      </c>
      <c r="C25" s="12">
        <f>($B$36/2)*($B$37/100)*(B25/100)</f>
        <v>18.75</v>
      </c>
      <c r="D25" s="13">
        <f t="shared" si="0"/>
        <v>17.29341691620646</v>
      </c>
      <c r="E25" s="12">
        <f>($C25*365)*$D25</f>
        <v>118351.82202028796</v>
      </c>
      <c r="F25" s="14">
        <v>1.2303</v>
      </c>
      <c r="G25" s="12">
        <f>$E25*$F25</f>
        <v>145608.24663156027</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0.34</v>
      </c>
      <c r="C28" s="12">
        <f>($B$36/2)*($B$37/100)*(B28/100)</f>
        <v>12.750000000000002</v>
      </c>
      <c r="D28" s="13">
        <f t="shared" si="0"/>
        <v>17.29341691620646</v>
      </c>
      <c r="E28" s="12">
        <f>($C28*365)*$D28</f>
        <v>80479.23897379583</v>
      </c>
      <c r="F28" s="14">
        <v>3.0655</v>
      </c>
      <c r="G28" s="12">
        <f>$E28*$F28</f>
        <v>246709.10707417113</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100.00000000000001</v>
      </c>
      <c r="C34" s="7">
        <f>SUM(C9:C32)</f>
        <v>3750</v>
      </c>
      <c r="D34" s="7"/>
      <c r="E34" s="7"/>
      <c r="F34" s="7"/>
      <c r="G34" s="22">
        <f>SUM(G9:G32)</f>
        <v>1198492.3294285305</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D9" sqref="D9:D32"/>
    </sheetView>
  </sheetViews>
  <sheetFormatPr defaultColWidth="9.00390625" defaultRowHeight="12.75"/>
  <cols>
    <col min="1" max="1" width="21.625" style="0" customWidth="1"/>
    <col min="2" max="2" width="11.00390625" style="0" customWidth="1"/>
    <col min="5" max="5" width="11.75390625" style="0" customWidth="1"/>
    <col min="7" max="7" width="11.7539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0.22</v>
      </c>
      <c r="C9" s="12">
        <f>($B$36/2)*($B$37/100)*(B9/100)</f>
        <v>8.25</v>
      </c>
      <c r="D9" s="13">
        <f>$D$38</f>
        <v>17.29341691620646</v>
      </c>
      <c r="E9" s="12">
        <f>($C9*365)*$D9</f>
        <v>52074.8016889267</v>
      </c>
      <c r="F9" s="14">
        <v>0.0001</v>
      </c>
      <c r="G9" s="12">
        <f>$E9*$F9</f>
        <v>5.207480168892671</v>
      </c>
      <c r="H9" s="15"/>
      <c r="I9" s="7"/>
    </row>
    <row r="10" spans="1:9" ht="12.75">
      <c r="A10" s="7"/>
      <c r="B10" s="11"/>
      <c r="C10" s="12"/>
      <c r="D10" s="13"/>
      <c r="E10" s="16" t="s">
        <v>15</v>
      </c>
      <c r="F10" s="14"/>
      <c r="G10" s="12"/>
      <c r="H10" s="15"/>
      <c r="I10" s="7"/>
    </row>
    <row r="11" spans="1:9" ht="12.75">
      <c r="A11" s="8" t="s">
        <v>16</v>
      </c>
      <c r="B11" s="11">
        <v>85.36</v>
      </c>
      <c r="C11" s="12">
        <f>($B$36/2)*($B$37/100)*(B11/100)</f>
        <v>3201</v>
      </c>
      <c r="D11" s="13">
        <f>$D$38</f>
        <v>17.29341691620646</v>
      </c>
      <c r="E11" s="12">
        <f>($C11*365)*$D11</f>
        <v>20205023.055303562</v>
      </c>
      <c r="F11" s="14">
        <v>0.002</v>
      </c>
      <c r="G11" s="12">
        <f>$E11*$F11</f>
        <v>40410.04611060712</v>
      </c>
      <c r="H11" s="15"/>
      <c r="I11" s="7"/>
    </row>
    <row r="12" spans="1:9" ht="12.75">
      <c r="A12" s="8" t="s">
        <v>17</v>
      </c>
      <c r="B12" s="11">
        <v>10.29</v>
      </c>
      <c r="C12" s="12">
        <f>($B$36/2)*($B$37/100)*(B12/100)</f>
        <v>385.87499999999994</v>
      </c>
      <c r="D12" s="13">
        <f>$D$38</f>
        <v>17.29341691620646</v>
      </c>
      <c r="E12" s="12">
        <f>($C12*365)*$D12</f>
        <v>2435680.497177526</v>
      </c>
      <c r="F12" s="14">
        <v>0.038900000000000004</v>
      </c>
      <c r="G12" s="12">
        <f>$E12*$F12</f>
        <v>94747.97134020577</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0.42</v>
      </c>
      <c r="C15" s="12">
        <f>($B$36/2)*($B$37/100)*(B15/100)</f>
        <v>15.749999999999998</v>
      </c>
      <c r="D15" s="13">
        <f>$D$39</f>
        <v>17.29341691620646</v>
      </c>
      <c r="E15" s="12">
        <f>($C15*365)*$D15</f>
        <v>99415.53049704188</v>
      </c>
      <c r="F15" s="14">
        <v>0.4111</v>
      </c>
      <c r="G15" s="12">
        <f>$E15*$F15</f>
        <v>40869.72458733392</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1.29</v>
      </c>
      <c r="C18" s="12">
        <f>($B$36/2)*($B$37/100)*(B18/100)</f>
        <v>48.375</v>
      </c>
      <c r="D18" s="13">
        <f>$D$39</f>
        <v>17.29341691620646</v>
      </c>
      <c r="E18" s="12">
        <f>($C18*365)*$D18</f>
        <v>305347.7008123429</v>
      </c>
      <c r="F18" s="14">
        <v>0.2004</v>
      </c>
      <c r="G18" s="12">
        <f>$E18*$F18</f>
        <v>61191.67924279352</v>
      </c>
      <c r="H18" s="15"/>
      <c r="I18" s="7"/>
    </row>
    <row r="19" spans="1:9" ht="12.75">
      <c r="A19" s="8" t="s">
        <v>22</v>
      </c>
      <c r="B19" s="11">
        <v>1.77</v>
      </c>
      <c r="C19" s="12">
        <f>($B$36/2)*($B$37/100)*(B19/100)</f>
        <v>66.375</v>
      </c>
      <c r="D19" s="13">
        <f aca="true" t="shared" si="0" ref="D19:D32">$D$39</f>
        <v>17.29341691620646</v>
      </c>
      <c r="E19" s="12">
        <f>($C19*365)*$D19</f>
        <v>418965.4499518194</v>
      </c>
      <c r="F19" s="14">
        <v>1.1384</v>
      </c>
      <c r="G19" s="12">
        <f>$E19*$F19</f>
        <v>476950.26822515123</v>
      </c>
      <c r="H19" s="15"/>
      <c r="I19" s="7"/>
    </row>
    <row r="20" spans="1:9" ht="12.75">
      <c r="A20" s="8" t="s">
        <v>23</v>
      </c>
      <c r="B20" s="11">
        <v>0.12</v>
      </c>
      <c r="C20" s="12">
        <f>($B$36/2)*($B$37/100)*(B20/100)</f>
        <v>4.5</v>
      </c>
      <c r="D20" s="13">
        <f t="shared" si="0"/>
        <v>17.29341691620646</v>
      </c>
      <c r="E20" s="12">
        <f>($C20*365)*$D20</f>
        <v>28404.437284869113</v>
      </c>
      <c r="F20" s="14">
        <v>3.4784</v>
      </c>
      <c r="G20" s="12">
        <f>$E20*$F20</f>
        <v>98801.99465168873</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0.43</v>
      </c>
      <c r="C23" s="12">
        <f>($B$36/2)*($B$37/100)*(B23/100)</f>
        <v>16.125</v>
      </c>
      <c r="D23" s="13">
        <f t="shared" si="0"/>
        <v>17.29341691620646</v>
      </c>
      <c r="E23" s="12">
        <f>($C23*365)*$D23</f>
        <v>101782.56693744766</v>
      </c>
      <c r="F23" s="14">
        <v>0.8005</v>
      </c>
      <c r="G23" s="12">
        <f>$E23*$F23</f>
        <v>81476.94483342685</v>
      </c>
      <c r="H23" s="15"/>
      <c r="I23" s="7"/>
    </row>
    <row r="24" spans="1:9" ht="12.75">
      <c r="A24" s="8" t="s">
        <v>26</v>
      </c>
      <c r="B24" s="11">
        <v>0.1</v>
      </c>
      <c r="C24" s="12">
        <f>($B$36/2)*($B$37/100)*(B24/100)</f>
        <v>3.75</v>
      </c>
      <c r="D24" s="13">
        <f t="shared" si="0"/>
        <v>17.29341691620646</v>
      </c>
      <c r="E24" s="12">
        <f>($C24*365)*$D24</f>
        <v>23670.364404057593</v>
      </c>
      <c r="F24" s="14">
        <v>1.3377</v>
      </c>
      <c r="G24" s="12">
        <f>$E24*$F24</f>
        <v>31663.84646330784</v>
      </c>
      <c r="H24" s="15"/>
      <c r="I24" s="7"/>
    </row>
    <row r="25" spans="1:9" ht="12.75">
      <c r="A25" s="8" t="s">
        <v>27</v>
      </c>
      <c r="B25" s="11">
        <v>0</v>
      </c>
      <c r="C25" s="12">
        <f>($B$36/2)*($B$37/100)*(B25/100)</f>
        <v>0</v>
      </c>
      <c r="D25" s="13">
        <f t="shared" si="0"/>
        <v>17.29341691620646</v>
      </c>
      <c r="E25" s="12">
        <f>($C25*365)*$D25</f>
        <v>0</v>
      </c>
      <c r="F25" s="14">
        <v>1.2303</v>
      </c>
      <c r="G25" s="12">
        <f>$E25*$F25</f>
        <v>0</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v>
      </c>
      <c r="C28" s="12">
        <f>($B$36/2)*($B$37/100)*(B28/100)</f>
        <v>0</v>
      </c>
      <c r="D28" s="13">
        <f t="shared" si="0"/>
        <v>17.29341691620646</v>
      </c>
      <c r="E28" s="12">
        <f>($C28*365)*$D28</f>
        <v>0</v>
      </c>
      <c r="F28" s="14">
        <v>3.0655</v>
      </c>
      <c r="G28" s="12">
        <f>$E28*$F28</f>
        <v>0</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100.00000000000001</v>
      </c>
      <c r="C34" s="7">
        <f>SUM(C9:C32)</f>
        <v>3750</v>
      </c>
      <c r="D34" s="7"/>
      <c r="E34" s="7"/>
      <c r="F34" s="7"/>
      <c r="G34" s="22">
        <f>SUM(G9:G32)</f>
        <v>926117.6829346839</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row r="44" ht="12">
      <c r="C44" s="4"/>
    </row>
    <row r="46" ht="12">
      <c r="D46" s="5"/>
    </row>
    <row r="47" ht="12">
      <c r="D47" s="5"/>
    </row>
    <row r="48" ht="12">
      <c r="D48" s="5"/>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12" sqref="D12"/>
    </sheetView>
  </sheetViews>
  <sheetFormatPr defaultColWidth="9.00390625" defaultRowHeight="12.75"/>
  <cols>
    <col min="1" max="1" width="21.375" style="0" customWidth="1"/>
    <col min="2" max="2" width="10.25390625" style="0" customWidth="1"/>
    <col min="3" max="3" width="11.875" style="0" customWidth="1"/>
    <col min="5" max="5" width="10.75390625" style="0" customWidth="1"/>
    <col min="7" max="7" width="10.87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0.6</v>
      </c>
      <c r="C9" s="12">
        <f>($B$36/2)*($B$37/100)*(B9/100)</f>
        <v>22.5</v>
      </c>
      <c r="D9" s="13">
        <f>$D$38</f>
        <v>17.29341691620646</v>
      </c>
      <c r="E9" s="12">
        <f>($C9*365)*$D9</f>
        <v>142022.18642434556</v>
      </c>
      <c r="F9" s="14">
        <v>0.0001</v>
      </c>
      <c r="G9" s="12">
        <f>$E9*$F9</f>
        <v>14.202218642434557</v>
      </c>
      <c r="H9" s="15"/>
      <c r="I9" s="7"/>
    </row>
    <row r="10" spans="1:9" ht="12.75">
      <c r="A10" s="7"/>
      <c r="B10" s="11"/>
      <c r="C10" s="12"/>
      <c r="D10" s="13"/>
      <c r="E10" s="16" t="s">
        <v>15</v>
      </c>
      <c r="F10" s="14"/>
      <c r="G10" s="12"/>
      <c r="H10" s="15"/>
      <c r="I10" s="7"/>
    </row>
    <row r="11" spans="1:9" ht="12.75">
      <c r="A11" s="8" t="s">
        <v>16</v>
      </c>
      <c r="B11" s="11">
        <v>83.99</v>
      </c>
      <c r="C11" s="12">
        <f>($B$36/2)*($B$37/100)*(B11/100)</f>
        <v>3149.625</v>
      </c>
      <c r="D11" s="13">
        <f>$D$38</f>
        <v>17.29341691620646</v>
      </c>
      <c r="E11" s="12">
        <f>($C11*365)*$D11</f>
        <v>19880739.06296797</v>
      </c>
      <c r="F11" s="14">
        <v>0.002</v>
      </c>
      <c r="G11" s="12">
        <f>$E11*$F11</f>
        <v>39761.478125935944</v>
      </c>
      <c r="H11" s="15"/>
      <c r="I11" s="7"/>
    </row>
    <row r="12" spans="1:9" ht="12.75">
      <c r="A12" s="8" t="s">
        <v>17</v>
      </c>
      <c r="B12" s="11">
        <v>11.48</v>
      </c>
      <c r="C12" s="12">
        <f>($B$36/2)*($B$37/100)*(B12/100)</f>
        <v>430.5</v>
      </c>
      <c r="D12" s="13">
        <f>$D$38</f>
        <v>17.29341691620646</v>
      </c>
      <c r="E12" s="12">
        <f>($C12*365)*$D12</f>
        <v>2717357.833585812</v>
      </c>
      <c r="F12" s="14">
        <v>0.038900000000000004</v>
      </c>
      <c r="G12" s="12">
        <f>$E12*$F12</f>
        <v>105705.2197264881</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0.78</v>
      </c>
      <c r="C15" s="12">
        <f>($B$36/2)*($B$37/100)*(B15/100)</f>
        <v>29.250000000000004</v>
      </c>
      <c r="D15" s="13">
        <f>$D$39</f>
        <v>17.29341691620646</v>
      </c>
      <c r="E15" s="12">
        <f>($C15*365)*$D15</f>
        <v>184628.84235164925</v>
      </c>
      <c r="F15" s="14">
        <v>0.4111</v>
      </c>
      <c r="G15" s="12">
        <f>$E15*$F15</f>
        <v>75900.917090763</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1.6</v>
      </c>
      <c r="C18" s="12">
        <f>($B$36/2)*($B$37/100)*(B18/100)</f>
        <v>60</v>
      </c>
      <c r="D18" s="13">
        <f>$D$39</f>
        <v>17.29341691620646</v>
      </c>
      <c r="E18" s="12">
        <f>($C18*365)*$D18</f>
        <v>378725.8304649215</v>
      </c>
      <c r="F18" s="14">
        <v>0.2004</v>
      </c>
      <c r="G18" s="12">
        <f>$E18*$F18</f>
        <v>75896.65642517027</v>
      </c>
      <c r="H18" s="15"/>
      <c r="I18" s="7"/>
    </row>
    <row r="19" spans="1:9" ht="12.75">
      <c r="A19" s="8" t="s">
        <v>22</v>
      </c>
      <c r="B19" s="11">
        <v>1.3</v>
      </c>
      <c r="C19" s="12">
        <f>($B$36/2)*($B$37/100)*(B19/100)</f>
        <v>48.75000000000001</v>
      </c>
      <c r="D19" s="13">
        <f aca="true" t="shared" si="0" ref="D19:D32">$D$39</f>
        <v>17.29341691620646</v>
      </c>
      <c r="E19" s="12">
        <f>($C19*365)*$D19</f>
        <v>307714.73725274875</v>
      </c>
      <c r="F19" s="14">
        <v>1.1384</v>
      </c>
      <c r="G19" s="12">
        <f>$E19*$F19</f>
        <v>350302.4568885292</v>
      </c>
      <c r="H19" s="15"/>
      <c r="I19" s="7"/>
    </row>
    <row r="20" spans="1:9" ht="12.75">
      <c r="A20" s="8" t="s">
        <v>23</v>
      </c>
      <c r="B20" s="11">
        <v>0.11</v>
      </c>
      <c r="C20" s="12">
        <f>($B$36/2)*($B$37/100)*(B20/100)</f>
        <v>4.125</v>
      </c>
      <c r="D20" s="13">
        <f t="shared" si="0"/>
        <v>17.29341691620646</v>
      </c>
      <c r="E20" s="12">
        <f>($C20*365)*$D20</f>
        <v>26037.40084446335</v>
      </c>
      <c r="F20" s="14">
        <v>3.4784</v>
      </c>
      <c r="G20" s="12">
        <f>$E20*$F20</f>
        <v>90568.49509738132</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0.09</v>
      </c>
      <c r="C23" s="12">
        <f>($B$36/2)*($B$37/100)*(B23/100)</f>
        <v>3.375</v>
      </c>
      <c r="D23" s="13">
        <f t="shared" si="0"/>
        <v>17.29341691620646</v>
      </c>
      <c r="E23" s="12">
        <f>($C23*365)*$D23</f>
        <v>21303.327963651835</v>
      </c>
      <c r="F23" s="14">
        <v>0.8005</v>
      </c>
      <c r="G23" s="12">
        <f>$E23*$F23</f>
        <v>17053.314034903295</v>
      </c>
      <c r="H23" s="15"/>
      <c r="I23" s="7"/>
    </row>
    <row r="24" spans="1:9" ht="12.75">
      <c r="A24" s="8" t="s">
        <v>26</v>
      </c>
      <c r="B24" s="11">
        <v>0.05</v>
      </c>
      <c r="C24" s="12">
        <f>($B$36/2)*($B$37/100)*(B24/100)</f>
        <v>1.875</v>
      </c>
      <c r="D24" s="13">
        <f t="shared" si="0"/>
        <v>17.29341691620646</v>
      </c>
      <c r="E24" s="12">
        <f>($C24*365)*$D24</f>
        <v>11835.182202028796</v>
      </c>
      <c r="F24" s="14">
        <v>1.3377</v>
      </c>
      <c r="G24" s="12">
        <f>$E24*$F24</f>
        <v>15831.92323165392</v>
      </c>
      <c r="H24" s="15"/>
      <c r="I24" s="7"/>
    </row>
    <row r="25" spans="1:9" ht="12.75">
      <c r="A25" s="8" t="s">
        <v>27</v>
      </c>
      <c r="B25" s="11">
        <v>0</v>
      </c>
      <c r="C25" s="12">
        <f>($B$36/2)*($B$37/100)*(B25/100)</f>
        <v>0</v>
      </c>
      <c r="D25" s="13">
        <f t="shared" si="0"/>
        <v>17.29341691620646</v>
      </c>
      <c r="E25" s="12">
        <f>($C25*365)*$D25</f>
        <v>0</v>
      </c>
      <c r="F25" s="14">
        <v>1.2303</v>
      </c>
      <c r="G25" s="12">
        <f>$E25*$F25</f>
        <v>0</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v>
      </c>
      <c r="C28" s="12">
        <f>($B$36/2)*($B$37/100)*(B28/100)</f>
        <v>0</v>
      </c>
      <c r="D28" s="13">
        <f t="shared" si="0"/>
        <v>17.29341691620646</v>
      </c>
      <c r="E28" s="12">
        <f>($C28*365)*$D28</f>
        <v>0</v>
      </c>
      <c r="F28" s="14">
        <v>3.0655</v>
      </c>
      <c r="G28" s="12">
        <f>$E28*$F28</f>
        <v>0</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99.99999999999999</v>
      </c>
      <c r="C34" s="7">
        <f>SUM(C9:C32)</f>
        <v>3750</v>
      </c>
      <c r="D34" s="7"/>
      <c r="E34" s="7"/>
      <c r="F34" s="7"/>
      <c r="G34" s="22">
        <f>SUM(G9:G32)</f>
        <v>771034.6628394674</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4">
      <selection activeCell="B15" sqref="B15"/>
    </sheetView>
  </sheetViews>
  <sheetFormatPr defaultColWidth="9.00390625" defaultRowHeight="12.75"/>
  <cols>
    <col min="1" max="1" width="36.625" style="7" customWidth="1"/>
    <col min="2" max="16384" width="9.00390625" style="7" customWidth="1"/>
  </cols>
  <sheetData>
    <row r="1" spans="1:3" ht="55.5" customHeight="1">
      <c r="A1" s="40" t="s">
        <v>66</v>
      </c>
      <c r="C1" s="41" t="s">
        <v>81</v>
      </c>
    </row>
    <row r="2" ht="15" customHeight="1">
      <c r="A2" s="33" t="s">
        <v>79</v>
      </c>
    </row>
    <row r="3" spans="1:4" ht="15" customHeight="1">
      <c r="A3" s="32" t="s">
        <v>71</v>
      </c>
      <c r="B3" s="49" t="s">
        <v>73</v>
      </c>
      <c r="C3" s="50"/>
      <c r="D3" s="51"/>
    </row>
    <row r="4" spans="1:7" ht="15" customHeight="1">
      <c r="A4" s="32" t="s">
        <v>72</v>
      </c>
      <c r="B4" s="49" t="s">
        <v>74</v>
      </c>
      <c r="C4" s="50"/>
      <c r="D4" s="50"/>
      <c r="E4" s="50"/>
      <c r="F4" s="50"/>
      <c r="G4" s="51"/>
    </row>
    <row r="5" ht="15" customHeight="1">
      <c r="A5" s="33"/>
    </row>
    <row r="6" ht="15" customHeight="1">
      <c r="A6" s="33"/>
    </row>
    <row r="7" ht="15" customHeight="1">
      <c r="A7" s="33"/>
    </row>
    <row r="8" ht="15" customHeight="1">
      <c r="A8" s="33"/>
    </row>
    <row r="9" spans="1:3" ht="15" customHeight="1">
      <c r="A9" s="33" t="s">
        <v>80</v>
      </c>
      <c r="C9" s="36" t="s">
        <v>67</v>
      </c>
    </row>
    <row r="10" spans="1:3" ht="15" customHeight="1">
      <c r="A10" s="32" t="s">
        <v>61</v>
      </c>
      <c r="B10" s="34">
        <v>7500</v>
      </c>
      <c r="C10" s="37">
        <v>1000</v>
      </c>
    </row>
    <row r="11" spans="1:4" ht="15" customHeight="1">
      <c r="A11" s="32" t="s">
        <v>62</v>
      </c>
      <c r="B11" s="35">
        <v>100</v>
      </c>
      <c r="C11" s="37">
        <v>100</v>
      </c>
      <c r="D11" s="7" t="s">
        <v>70</v>
      </c>
    </row>
    <row r="12" spans="1:4" ht="15" customHeight="1">
      <c r="A12" s="32" t="s">
        <v>64</v>
      </c>
      <c r="B12" s="38">
        <v>2</v>
      </c>
      <c r="C12" s="37">
        <v>2</v>
      </c>
      <c r="D12" s="7" t="s">
        <v>68</v>
      </c>
    </row>
    <row r="13" spans="1:4" ht="15" customHeight="1">
      <c r="A13" s="32" t="s">
        <v>63</v>
      </c>
      <c r="B13" s="38">
        <v>2</v>
      </c>
      <c r="C13" s="37">
        <v>2</v>
      </c>
      <c r="D13" s="7" t="s">
        <v>68</v>
      </c>
    </row>
    <row r="14" spans="1:4" ht="15" customHeight="1">
      <c r="A14" s="32" t="s">
        <v>65</v>
      </c>
      <c r="B14" s="31">
        <v>15</v>
      </c>
      <c r="C14" s="37">
        <v>20</v>
      </c>
      <c r="D14" s="7" t="s">
        <v>69</v>
      </c>
    </row>
    <row r="18" ht="18.75">
      <c r="A18" s="33" t="s">
        <v>82</v>
      </c>
    </row>
    <row r="20" ht="12.75">
      <c r="A20" s="7" t="s">
        <v>83</v>
      </c>
    </row>
    <row r="22" ht="12.75">
      <c r="A22" s="7" t="s">
        <v>84</v>
      </c>
    </row>
    <row r="24" ht="12.75">
      <c r="A24" s="7" t="s">
        <v>85</v>
      </c>
    </row>
    <row r="25" ht="12.75">
      <c r="A25" s="7" t="s">
        <v>87</v>
      </c>
    </row>
    <row r="26" ht="12.75">
      <c r="A26" s="7" t="s">
        <v>90</v>
      </c>
    </row>
    <row r="27" ht="12.75">
      <c r="A27" s="42" t="s">
        <v>91</v>
      </c>
    </row>
    <row r="28" ht="12.75">
      <c r="A28" s="42" t="s">
        <v>92</v>
      </c>
    </row>
    <row r="29" ht="12.75">
      <c r="A29" s="7" t="s">
        <v>93</v>
      </c>
    </row>
    <row r="30" ht="12.75">
      <c r="A30" s="7" t="s">
        <v>94</v>
      </c>
    </row>
    <row r="32" ht="12.75">
      <c r="A32" s="7" t="s">
        <v>88</v>
      </c>
    </row>
    <row r="33" ht="15">
      <c r="A33" s="39" t="s">
        <v>89</v>
      </c>
    </row>
    <row r="35" ht="12.75">
      <c r="A35" s="7" t="s">
        <v>95</v>
      </c>
    </row>
    <row r="37" ht="18.75">
      <c r="A37" s="40" t="s">
        <v>96</v>
      </c>
    </row>
    <row r="39" ht="12.75">
      <c r="A39" s="7" t="s">
        <v>97</v>
      </c>
    </row>
    <row r="40" ht="12.75">
      <c r="A40" s="7" t="s">
        <v>98</v>
      </c>
    </row>
  </sheetData>
  <sheetProtection/>
  <mergeCells count="2">
    <mergeCell ref="B3:D3"/>
    <mergeCell ref="B4:G4"/>
  </mergeCells>
  <hyperlinks>
    <hyperlink ref="A33" r:id="rId1" display="http://onlinemanuals.txdot.gov/txdotmanuals/tda/fhwa_vehicle_classification_figures.htm "/>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I44"/>
  <sheetViews>
    <sheetView showGridLines="0" zoomScalePageLayoutView="0" workbookViewId="0" topLeftCell="A16">
      <selection activeCell="H34" sqref="H34"/>
    </sheetView>
  </sheetViews>
  <sheetFormatPr defaultColWidth="12.375" defaultRowHeight="12.75"/>
  <cols>
    <col min="1" max="1" width="21.625" style="0" customWidth="1"/>
    <col min="2" max="2" width="13.75390625" style="0" customWidth="1"/>
    <col min="3" max="3" width="10.00390625" style="0" customWidth="1"/>
    <col min="4" max="4" width="8.75390625" style="0" customWidth="1"/>
    <col min="5" max="5" width="10.87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t="s">
        <v>13</v>
      </c>
      <c r="I8" s="7"/>
    </row>
    <row r="9" spans="1:9" ht="12.75">
      <c r="A9" s="8" t="s">
        <v>14</v>
      </c>
      <c r="B9" s="11">
        <v>0.12</v>
      </c>
      <c r="C9" s="12">
        <f>($B$38/2)*($B$39/100)*(B9/100)</f>
        <v>4.5</v>
      </c>
      <c r="D9" s="13">
        <f>$D$40</f>
        <v>17.29341691620646</v>
      </c>
      <c r="E9" s="12">
        <f>($C9*365)*$D9</f>
        <v>28404.437284869113</v>
      </c>
      <c r="F9" s="14">
        <v>0.0001</v>
      </c>
      <c r="G9" s="12">
        <f>$E9*$F9</f>
        <v>2.8404437284869113</v>
      </c>
      <c r="H9" s="15"/>
      <c r="I9" s="7"/>
    </row>
    <row r="10" spans="1:9" ht="12.75">
      <c r="A10" s="7"/>
      <c r="B10" s="11"/>
      <c r="C10" s="12"/>
      <c r="D10" s="13"/>
      <c r="E10" s="16" t="s">
        <v>15</v>
      </c>
      <c r="F10" s="14"/>
      <c r="G10" s="12"/>
      <c r="H10" s="15"/>
      <c r="I10" s="7"/>
    </row>
    <row r="11" spans="1:9" ht="12.75">
      <c r="A11" s="8" t="s">
        <v>16</v>
      </c>
      <c r="B11" s="11">
        <v>78.96</v>
      </c>
      <c r="C11" s="12">
        <f>($B$38/2)*($B$39/100)*(B11/100)</f>
        <v>2961</v>
      </c>
      <c r="D11" s="13">
        <f>$D$40</f>
        <v>17.29341691620646</v>
      </c>
      <c r="E11" s="12">
        <f>($C11*365)*$D11</f>
        <v>18690119.733443875</v>
      </c>
      <c r="F11" s="14">
        <v>0.002</v>
      </c>
      <c r="G11" s="12">
        <f>$E11*$F11</f>
        <v>37380.23946688775</v>
      </c>
      <c r="H11" s="15"/>
      <c r="I11" s="7"/>
    </row>
    <row r="12" spans="1:9" ht="12.75">
      <c r="A12" s="8" t="s">
        <v>17</v>
      </c>
      <c r="B12" s="11">
        <v>6.97</v>
      </c>
      <c r="C12" s="12">
        <f>($B$38/2)*($B$39/100)*(B12/100)</f>
        <v>261.375</v>
      </c>
      <c r="D12" s="13">
        <f>$D$40</f>
        <v>17.29341691620646</v>
      </c>
      <c r="E12" s="12">
        <f>($C12*365)*$D12</f>
        <v>1649824.3989628141</v>
      </c>
      <c r="F12" s="14">
        <v>0.038900000000000004</v>
      </c>
      <c r="G12" s="12">
        <f>$E12*$F12</f>
        <v>64178.169119653474</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0.23</v>
      </c>
      <c r="C15" s="12">
        <f>($B$38/2)*($B$39/100)*(B15/100)</f>
        <v>8.625</v>
      </c>
      <c r="D15" s="13">
        <f>$D$41</f>
        <v>17.29341691620646</v>
      </c>
      <c r="E15" s="12">
        <f>($C15*365)*$D15</f>
        <v>54441.838129332464</v>
      </c>
      <c r="F15" s="14">
        <v>0.4111</v>
      </c>
      <c r="G15" s="12">
        <f>$E15*$F15</f>
        <v>22381.039654968576</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3.09</v>
      </c>
      <c r="C18" s="12">
        <f>($B$38/2)*($B$39/100)*(B18/100)</f>
        <v>115.87499999999999</v>
      </c>
      <c r="D18" s="13">
        <f>$D$41</f>
        <v>17.29341691620646</v>
      </c>
      <c r="E18" s="12">
        <f>($C18*365)*$D18</f>
        <v>731414.2600853795</v>
      </c>
      <c r="F18" s="14">
        <v>0.2004</v>
      </c>
      <c r="G18" s="12">
        <f>$E18*$F18</f>
        <v>146575.41772111005</v>
      </c>
      <c r="H18" s="15"/>
      <c r="I18" s="7"/>
    </row>
    <row r="19" spans="1:9" ht="12.75">
      <c r="A19" s="8" t="s">
        <v>22</v>
      </c>
      <c r="B19" s="11">
        <v>0.75</v>
      </c>
      <c r="C19" s="12">
        <f>($B$38/2)*($B$39/100)*(B19/100)</f>
        <v>28.125</v>
      </c>
      <c r="D19" s="13">
        <f>$D$41</f>
        <v>17.29341691620646</v>
      </c>
      <c r="E19" s="12">
        <f>($C19*365)*$D19</f>
        <v>177527.73303043193</v>
      </c>
      <c r="F19" s="14">
        <v>1.1384</v>
      </c>
      <c r="G19" s="12">
        <f>$E19*$F19</f>
        <v>202097.57128184373</v>
      </c>
      <c r="H19" s="15"/>
      <c r="I19" s="7"/>
    </row>
    <row r="20" spans="1:9" ht="12.75">
      <c r="A20" s="8" t="s">
        <v>23</v>
      </c>
      <c r="B20" s="11">
        <v>0.08</v>
      </c>
      <c r="C20" s="12">
        <f>($B$38/2)*($B$39/100)*(B20/100)</f>
        <v>3</v>
      </c>
      <c r="D20" s="13">
        <f>$D$41</f>
        <v>17.29341691620646</v>
      </c>
      <c r="E20" s="12">
        <f>($C20*365)*$D20</f>
        <v>18936.291523246073</v>
      </c>
      <c r="F20" s="14">
        <v>3.4784</v>
      </c>
      <c r="G20" s="12">
        <f>$E20*$F20</f>
        <v>65867.99643445914</v>
      </c>
      <c r="H20" s="15"/>
      <c r="I20" s="7"/>
    </row>
    <row r="21" spans="1:9" ht="12.75">
      <c r="A21" s="7"/>
      <c r="B21" s="11"/>
      <c r="C21" s="16" t="s">
        <v>15</v>
      </c>
      <c r="D21" s="17" t="s">
        <v>15</v>
      </c>
      <c r="E21" s="16" t="s">
        <v>15</v>
      </c>
      <c r="F21" s="14"/>
      <c r="G21" s="12"/>
      <c r="H21" s="15"/>
      <c r="I21" s="7"/>
    </row>
    <row r="22" spans="1:9" ht="12.75">
      <c r="A22" s="8" t="s">
        <v>24</v>
      </c>
      <c r="B22" s="11"/>
      <c r="C22" s="16" t="s">
        <v>15</v>
      </c>
      <c r="D22" s="17" t="s">
        <v>15</v>
      </c>
      <c r="E22" s="16" t="s">
        <v>15</v>
      </c>
      <c r="F22" s="14"/>
      <c r="G22" s="12"/>
      <c r="H22" s="15"/>
      <c r="I22" s="7"/>
    </row>
    <row r="23" spans="1:9" ht="12.75">
      <c r="A23" s="8" t="s">
        <v>25</v>
      </c>
      <c r="B23" s="11">
        <v>1.54</v>
      </c>
      <c r="C23" s="12">
        <f>($B$38/2)*($B$39/100)*(B23/100)</f>
        <v>57.75</v>
      </c>
      <c r="D23" s="13">
        <f>$D$41</f>
        <v>17.29341691620646</v>
      </c>
      <c r="E23" s="12">
        <f>($C23*365)*$D23</f>
        <v>364523.6118224869</v>
      </c>
      <c r="F23" s="14">
        <v>0.8005</v>
      </c>
      <c r="G23" s="12">
        <f>$E23*$F23</f>
        <v>291801.15126390074</v>
      </c>
      <c r="H23" s="15"/>
      <c r="I23" s="7"/>
    </row>
    <row r="24" spans="1:9" ht="12.75">
      <c r="A24" s="8" t="s">
        <v>26</v>
      </c>
      <c r="B24" s="11">
        <v>7.86</v>
      </c>
      <c r="C24" s="12">
        <f>($B$38/2)*($B$39/100)*(B24/100)</f>
        <v>294.75</v>
      </c>
      <c r="D24" s="13">
        <f>$D$41</f>
        <v>17.29341691620646</v>
      </c>
      <c r="E24" s="12">
        <f>($C24*365)*$D24</f>
        <v>1860490.6421589267</v>
      </c>
      <c r="F24" s="14">
        <v>1.3377</v>
      </c>
      <c r="G24" s="12">
        <f>$E24*$F24</f>
        <v>2488778.332015996</v>
      </c>
      <c r="H24" s="15"/>
      <c r="I24" s="7"/>
    </row>
    <row r="25" spans="1:9" ht="12.75">
      <c r="A25" s="8" t="s">
        <v>27</v>
      </c>
      <c r="B25" s="11">
        <v>0.07</v>
      </c>
      <c r="C25" s="12">
        <f>($B$38/2)*($B$39/100)*(B25/100)</f>
        <v>2.6250000000000004</v>
      </c>
      <c r="D25" s="13">
        <f>$D$41</f>
        <v>17.29341691620646</v>
      </c>
      <c r="E25" s="12">
        <f>($C25*365)*$D25</f>
        <v>16569.25508284032</v>
      </c>
      <c r="F25" s="14">
        <v>1.2303</v>
      </c>
      <c r="G25" s="12">
        <f>$E25*$F25</f>
        <v>20385.154528418443</v>
      </c>
      <c r="H25" s="15"/>
      <c r="I25" s="7"/>
    </row>
    <row r="26" spans="1:9" ht="12.75">
      <c r="A26" s="7"/>
      <c r="B26" s="11"/>
      <c r="C26" s="16" t="s">
        <v>15</v>
      </c>
      <c r="D26" s="17" t="s">
        <v>15</v>
      </c>
      <c r="E26" s="16" t="s">
        <v>15</v>
      </c>
      <c r="F26" s="14"/>
      <c r="G26" s="12"/>
      <c r="H26" s="15"/>
      <c r="I26" s="7"/>
    </row>
    <row r="27" spans="1:9" ht="12.75">
      <c r="A27" s="8" t="s">
        <v>28</v>
      </c>
      <c r="B27" s="11"/>
      <c r="C27" s="16" t="s">
        <v>15</v>
      </c>
      <c r="D27" s="17" t="s">
        <v>15</v>
      </c>
      <c r="E27" s="16" t="s">
        <v>15</v>
      </c>
      <c r="F27" s="14"/>
      <c r="G27" s="12"/>
      <c r="H27" s="15"/>
      <c r="I27" s="7"/>
    </row>
    <row r="28" spans="1:9" ht="12.75">
      <c r="A28" s="8" t="s">
        <v>29</v>
      </c>
      <c r="B28" s="11">
        <v>0.28</v>
      </c>
      <c r="C28" s="12">
        <f>($B$38/2)*($B$39/100)*(B28/100)</f>
        <v>10.500000000000002</v>
      </c>
      <c r="D28" s="13">
        <f>$D$41</f>
        <v>17.29341691620646</v>
      </c>
      <c r="E28" s="12">
        <f>($C28*365)*$D28</f>
        <v>66277.02033136127</v>
      </c>
      <c r="F28" s="14">
        <v>3.0655</v>
      </c>
      <c r="G28" s="12">
        <f>$E28*$F28</f>
        <v>203172.205825788</v>
      </c>
      <c r="H28" s="15"/>
      <c r="I28" s="7"/>
    </row>
    <row r="29" spans="1:9" ht="12.75">
      <c r="A29" s="8" t="s">
        <v>30</v>
      </c>
      <c r="B29" s="11">
        <v>0.04</v>
      </c>
      <c r="C29" s="12">
        <f>($B$38/2)*($B$39/100)*(B29/100)</f>
        <v>1.5</v>
      </c>
      <c r="D29" s="13">
        <f>$D$41</f>
        <v>17.29341691620646</v>
      </c>
      <c r="E29" s="12">
        <f>($C29*365)*$D29</f>
        <v>9468.145761623036</v>
      </c>
      <c r="F29" s="14">
        <v>2.1102</v>
      </c>
      <c r="G29" s="12">
        <f>$E29*$F29</f>
        <v>19979.68118617693</v>
      </c>
      <c r="H29" s="15"/>
      <c r="I29" s="7"/>
    </row>
    <row r="30" spans="1:9" ht="12.75">
      <c r="A30" s="8" t="s">
        <v>31</v>
      </c>
      <c r="B30" s="11">
        <v>0.01</v>
      </c>
      <c r="C30" s="12">
        <f>($B$38/2)*($B$39/100)*(B30/100)</f>
        <v>0.375</v>
      </c>
      <c r="D30" s="13">
        <f>$D$41</f>
        <v>17.29341691620646</v>
      </c>
      <c r="E30" s="12">
        <f>($C30*365)*$D30</f>
        <v>2367.036440405759</v>
      </c>
      <c r="F30" s="14">
        <v>2.1102</v>
      </c>
      <c r="G30" s="12">
        <f>$E30*$F30</f>
        <v>4994.920296544233</v>
      </c>
      <c r="H30" s="15"/>
      <c r="I30" s="7"/>
    </row>
    <row r="31" spans="1:9" ht="12.75">
      <c r="A31" s="7"/>
      <c r="B31" s="11"/>
      <c r="C31" s="16" t="s">
        <v>15</v>
      </c>
      <c r="D31" s="17" t="s">
        <v>15</v>
      </c>
      <c r="E31" s="16" t="s">
        <v>15</v>
      </c>
      <c r="F31" s="18" t="s">
        <v>15</v>
      </c>
      <c r="G31" s="16" t="s">
        <v>15</v>
      </c>
      <c r="H31" s="19" t="s">
        <v>15</v>
      </c>
      <c r="I31" s="7"/>
    </row>
    <row r="32" spans="1:9" ht="12.75">
      <c r="A32" s="8" t="s">
        <v>32</v>
      </c>
      <c r="B32" s="11">
        <v>0</v>
      </c>
      <c r="C32" s="12">
        <f>($B$38/2)*($B$39/100)*(B32/100)</f>
        <v>0</v>
      </c>
      <c r="D32" s="13">
        <f>$D$41</f>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100.00000000000001</v>
      </c>
      <c r="C34" s="7">
        <f>SUM(C9:C32)</f>
        <v>3750</v>
      </c>
      <c r="D34" s="7"/>
      <c r="E34" s="7"/>
      <c r="F34" s="7"/>
      <c r="G34" s="22">
        <f>SUM(G9:G32)</f>
        <v>3567594.719239475</v>
      </c>
      <c r="H34" s="15" t="s">
        <v>99</v>
      </c>
      <c r="I34" s="7"/>
    </row>
    <row r="35" spans="1:9" ht="12.75">
      <c r="A35" s="7"/>
      <c r="B35" s="20"/>
      <c r="C35" s="7"/>
      <c r="D35" s="7"/>
      <c r="E35" s="7"/>
      <c r="F35" s="7"/>
      <c r="G35" s="7"/>
      <c r="H35" s="15"/>
      <c r="I35" s="7"/>
    </row>
    <row r="36" spans="1:9" ht="12.75">
      <c r="A36" s="7"/>
      <c r="B36" s="20"/>
      <c r="C36" s="7"/>
      <c r="D36" s="7"/>
      <c r="E36" s="7"/>
      <c r="F36" s="7"/>
      <c r="G36" s="7"/>
      <c r="H36" s="15"/>
      <c r="I36" s="7"/>
    </row>
    <row r="37" spans="1:9" ht="12.75">
      <c r="A37" s="7"/>
      <c r="B37" s="20"/>
      <c r="C37" s="7"/>
      <c r="D37" s="7"/>
      <c r="E37" s="7"/>
      <c r="F37" s="7"/>
      <c r="G37" s="7"/>
      <c r="H37" s="15"/>
      <c r="I37" s="7"/>
    </row>
    <row r="38" spans="1:9" ht="12.75">
      <c r="A38" s="16" t="s">
        <v>33</v>
      </c>
      <c r="B38" s="25">
        <f>ADT</f>
        <v>7500</v>
      </c>
      <c r="C38" s="7"/>
      <c r="D38" s="7"/>
      <c r="E38" s="7"/>
      <c r="F38" s="7"/>
      <c r="G38" s="7"/>
      <c r="H38" s="15"/>
      <c r="I38" s="7"/>
    </row>
    <row r="39" spans="1:9" ht="12.75">
      <c r="A39" s="16" t="s">
        <v>34</v>
      </c>
      <c r="B39" s="29">
        <f>LANEDIST</f>
        <v>100</v>
      </c>
      <c r="E39" s="7"/>
      <c r="F39" s="7"/>
      <c r="G39" s="7"/>
      <c r="H39" s="15"/>
      <c r="I39" s="7"/>
    </row>
    <row r="40" spans="1:9" ht="12.75">
      <c r="A40" s="16" t="s">
        <v>35</v>
      </c>
      <c r="B40" s="38">
        <f>+GR_CARS</f>
        <v>2</v>
      </c>
      <c r="C40" s="31">
        <f>LIFE_YRS</f>
        <v>15</v>
      </c>
      <c r="D40" s="30">
        <f>((1+(B40/100))^C40-1)/(B40/100)</f>
        <v>17.29341691620646</v>
      </c>
      <c r="E40" s="7"/>
      <c r="F40" s="7"/>
      <c r="G40" s="7"/>
      <c r="H40" s="15"/>
      <c r="I40" s="7"/>
    </row>
    <row r="41" spans="1:9" ht="12.75">
      <c r="A41" s="16" t="s">
        <v>36</v>
      </c>
      <c r="B41" s="38">
        <f>GR_TRUCKS</f>
        <v>2</v>
      </c>
      <c r="C41" s="31">
        <f>LIFE_YRS</f>
        <v>15</v>
      </c>
      <c r="D41" s="30">
        <f>((1+(B41/100))^C41-1)/(B41/100)</f>
        <v>17.29341691620646</v>
      </c>
      <c r="E41" s="7"/>
      <c r="F41" s="7"/>
      <c r="G41" s="7"/>
      <c r="H41" s="7"/>
      <c r="I41" s="7"/>
    </row>
    <row r="42" spans="2:4" ht="12.75">
      <c r="B42" s="32" t="s">
        <v>76</v>
      </c>
      <c r="C42" s="7" t="s">
        <v>75</v>
      </c>
      <c r="D42" s="7" t="s">
        <v>60</v>
      </c>
    </row>
    <row r="44" spans="2:4" ht="12.75">
      <c r="B44" s="7" t="s">
        <v>41</v>
      </c>
      <c r="C44" s="6" t="s">
        <v>40</v>
      </c>
      <c r="D44"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D9" sqref="D9:D32"/>
    </sheetView>
  </sheetViews>
  <sheetFormatPr defaultColWidth="9.00390625" defaultRowHeight="12.75"/>
  <cols>
    <col min="1" max="1" width="21.625" style="0" customWidth="1"/>
    <col min="2" max="2" width="9.875" style="0" customWidth="1"/>
    <col min="5" max="5" width="11.375" style="0" customWidth="1"/>
    <col min="7" max="7" width="9.87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c r="I8" s="7"/>
    </row>
    <row r="9" spans="1:9" ht="12.75">
      <c r="A9" s="8" t="s">
        <v>14</v>
      </c>
      <c r="B9" s="11">
        <v>0.11</v>
      </c>
      <c r="C9" s="12">
        <f>($B$36/2)*($B$37/100)*(B9/100)</f>
        <v>4.125</v>
      </c>
      <c r="D9" s="13">
        <f>$D$38</f>
        <v>17.29341691620646</v>
      </c>
      <c r="E9" s="12">
        <f>($C9*365)*$D9</f>
        <v>26037.40084446335</v>
      </c>
      <c r="F9" s="14">
        <v>0.0001</v>
      </c>
      <c r="G9" s="12">
        <f>$E9*$F9</f>
        <v>2.6037400844463354</v>
      </c>
      <c r="H9" s="15"/>
      <c r="I9" s="7"/>
    </row>
    <row r="10" spans="1:9" ht="12.75">
      <c r="A10" s="7"/>
      <c r="B10" s="11"/>
      <c r="C10" s="12"/>
      <c r="D10" s="13"/>
      <c r="E10" s="16" t="s">
        <v>15</v>
      </c>
      <c r="F10" s="14"/>
      <c r="G10" s="12"/>
      <c r="H10" s="15"/>
      <c r="I10" s="7"/>
    </row>
    <row r="11" spans="1:9" ht="12.75">
      <c r="A11" s="8" t="s">
        <v>16</v>
      </c>
      <c r="B11" s="11">
        <v>85.02</v>
      </c>
      <c r="C11" s="12">
        <f>($B$36/2)*($B$37/100)*(B11/100)</f>
        <v>3188.25</v>
      </c>
      <c r="D11" s="13">
        <f>$D$38</f>
        <v>17.29341691620646</v>
      </c>
      <c r="E11" s="12">
        <f>($C11*365)*$D11</f>
        <v>20124543.816329766</v>
      </c>
      <c r="F11" s="14">
        <v>0.002</v>
      </c>
      <c r="G11" s="12">
        <f>$E11*$F11</f>
        <v>40249.08763265953</v>
      </c>
      <c r="H11" s="15"/>
      <c r="I11" s="7"/>
    </row>
    <row r="12" spans="1:9" ht="12.75">
      <c r="A12" s="8" t="s">
        <v>17</v>
      </c>
      <c r="B12" s="11">
        <v>9.7</v>
      </c>
      <c r="C12" s="12">
        <f>($B$36/2)*($B$37/100)*(B12/100)</f>
        <v>363.74999999999994</v>
      </c>
      <c r="D12" s="13">
        <f>$D$38</f>
        <v>17.29341691620646</v>
      </c>
      <c r="E12" s="12">
        <f>($C12*365)*$D12</f>
        <v>2296025.347193586</v>
      </c>
      <c r="F12" s="14">
        <v>0.038900000000000004</v>
      </c>
      <c r="G12" s="12">
        <f>$E12*$F12</f>
        <v>89315.38600583051</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0.34</v>
      </c>
      <c r="C15" s="12">
        <f>($B$36/2)*($B$37/100)*(B15/100)</f>
        <v>12.750000000000002</v>
      </c>
      <c r="D15" s="13">
        <f>$D$39</f>
        <v>17.29341691620646</v>
      </c>
      <c r="E15" s="12">
        <f>($C15*365)*$D15</f>
        <v>80479.23897379583</v>
      </c>
      <c r="F15" s="14">
        <v>0.4111</v>
      </c>
      <c r="G15" s="12">
        <f>$E15*$F15</f>
        <v>33085.015142127464</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2.5</v>
      </c>
      <c r="C18" s="12">
        <f>($B$36/2)*($B$37/100)*(B18/100)</f>
        <v>93.75</v>
      </c>
      <c r="D18" s="13">
        <f>$D$39</f>
        <v>17.29341691620646</v>
      </c>
      <c r="E18" s="12">
        <f>($C18*365)*$D18</f>
        <v>591759.1101014399</v>
      </c>
      <c r="F18" s="14">
        <v>0.2004</v>
      </c>
      <c r="G18" s="12">
        <f>$E18*$F18</f>
        <v>118588.52566432855</v>
      </c>
      <c r="H18" s="15"/>
      <c r="I18" s="7"/>
    </row>
    <row r="19" spans="1:9" ht="12.75">
      <c r="A19" s="8" t="s">
        <v>22</v>
      </c>
      <c r="B19" s="11">
        <v>0.51</v>
      </c>
      <c r="C19" s="12">
        <f>($B$36/2)*($B$37/100)*(B19/100)</f>
        <v>19.125</v>
      </c>
      <c r="D19" s="13">
        <f aca="true" t="shared" si="0" ref="D19:D32">$D$39</f>
        <v>17.29341691620646</v>
      </c>
      <c r="E19" s="12">
        <f>($C19*365)*$D19</f>
        <v>120718.85846069372</v>
      </c>
      <c r="F19" s="14">
        <v>1.1384</v>
      </c>
      <c r="G19" s="12">
        <f>$E19*$F19</f>
        <v>137426.34847165374</v>
      </c>
      <c r="H19" s="15"/>
      <c r="I19" s="7"/>
    </row>
    <row r="20" spans="1:9" ht="12.75">
      <c r="A20" s="8" t="s">
        <v>23</v>
      </c>
      <c r="B20" s="11">
        <v>0.21</v>
      </c>
      <c r="C20" s="12">
        <f>($B$36/2)*($B$37/100)*(B20/100)</f>
        <v>7.874999999999999</v>
      </c>
      <c r="D20" s="13">
        <f t="shared" si="0"/>
        <v>17.29341691620646</v>
      </c>
      <c r="E20" s="12">
        <f>($C20*365)*$D20</f>
        <v>49707.76524852094</v>
      </c>
      <c r="F20" s="14">
        <v>3.4784</v>
      </c>
      <c r="G20" s="12">
        <f>$E20*$F20</f>
        <v>172903.49064045525</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0.64</v>
      </c>
      <c r="C23" s="12">
        <f>($B$36/2)*($B$37/100)*(B23/100)</f>
        <v>24</v>
      </c>
      <c r="D23" s="13">
        <f t="shared" si="0"/>
        <v>17.29341691620646</v>
      </c>
      <c r="E23" s="12">
        <f>($C23*365)*$D23</f>
        <v>151490.33218596858</v>
      </c>
      <c r="F23" s="14">
        <v>0.8005</v>
      </c>
      <c r="G23" s="12">
        <f>$E23*$F23</f>
        <v>121268.01091486785</v>
      </c>
      <c r="H23" s="15"/>
      <c r="I23" s="7"/>
    </row>
    <row r="24" spans="1:9" ht="12.75">
      <c r="A24" s="8" t="s">
        <v>26</v>
      </c>
      <c r="B24" s="11">
        <v>0.92</v>
      </c>
      <c r="C24" s="12">
        <f>($B$36/2)*($B$37/100)*(B24/100)</f>
        <v>34.5</v>
      </c>
      <c r="D24" s="13">
        <f t="shared" si="0"/>
        <v>17.29341691620646</v>
      </c>
      <c r="E24" s="12">
        <f>($C24*365)*$D24</f>
        <v>217767.35251732985</v>
      </c>
      <c r="F24" s="14">
        <v>1.3377</v>
      </c>
      <c r="G24" s="12">
        <f>$E24*$F24</f>
        <v>291307.38746243215</v>
      </c>
      <c r="H24" s="15"/>
      <c r="I24" s="7"/>
    </row>
    <row r="25" spans="1:9" ht="12.75">
      <c r="A25" s="8" t="s">
        <v>27</v>
      </c>
      <c r="B25" s="11">
        <v>0.03</v>
      </c>
      <c r="C25" s="12">
        <f>($B$36/2)*($B$37/100)*(B25/100)</f>
        <v>1.125</v>
      </c>
      <c r="D25" s="13">
        <f t="shared" si="0"/>
        <v>17.29341691620646</v>
      </c>
      <c r="E25" s="12">
        <f>($C25*365)*$D25</f>
        <v>7101.109321217278</v>
      </c>
      <c r="F25" s="14">
        <v>1.2303</v>
      </c>
      <c r="G25" s="12">
        <f>$E25*$F25</f>
        <v>8736.494797893616</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0.02</v>
      </c>
      <c r="C28" s="12">
        <f>($B$36/2)*($B$37/100)*(B28/100)</f>
        <v>0.75</v>
      </c>
      <c r="D28" s="13">
        <f t="shared" si="0"/>
        <v>17.29341691620646</v>
      </c>
      <c r="E28" s="12">
        <f>($C28*365)*$D28</f>
        <v>4734.072880811518</v>
      </c>
      <c r="F28" s="14">
        <v>3.0655</v>
      </c>
      <c r="G28" s="12">
        <f>$E28*$F28</f>
        <v>14512.30041612771</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v>
      </c>
      <c r="C34" s="7">
        <f>SUM(C9:C32)</f>
        <v>3750</v>
      </c>
      <c r="D34" s="7"/>
      <c r="E34" s="7"/>
      <c r="F34" s="7"/>
      <c r="G34" s="22">
        <f>SUM(G9:G32)</f>
        <v>1027394.6508884608</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row r="43" spans="1:7" ht="12">
      <c r="A43" s="1" t="s">
        <v>37</v>
      </c>
      <c r="B43" s="1" t="s">
        <v>38</v>
      </c>
      <c r="C43" s="1" t="s">
        <v>38</v>
      </c>
      <c r="D43" s="1" t="s">
        <v>38</v>
      </c>
      <c r="E43" s="1" t="s">
        <v>38</v>
      </c>
      <c r="F43" s="1" t="s">
        <v>38</v>
      </c>
      <c r="G43" s="1" t="s">
        <v>38</v>
      </c>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D9" sqref="D9:D32"/>
    </sheetView>
  </sheetViews>
  <sheetFormatPr defaultColWidth="9.00390625" defaultRowHeight="12.75"/>
  <cols>
    <col min="1" max="1" width="18.00390625" style="2" customWidth="1"/>
    <col min="2" max="2" width="10.625" style="2" customWidth="1"/>
    <col min="3" max="4" width="9.00390625" style="2" customWidth="1"/>
    <col min="5" max="5" width="13.625" style="2" customWidth="1"/>
    <col min="6" max="6" width="9.00390625" style="2" customWidth="1"/>
    <col min="7" max="7" width="10.125" style="2" customWidth="1"/>
    <col min="8" max="16384" width="9.00390625" style="2"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9" ht="12.75">
      <c r="A4" s="7"/>
      <c r="B4" s="7"/>
      <c r="C4" s="7"/>
      <c r="D4" s="7"/>
      <c r="E4" s="7"/>
      <c r="F4" s="7"/>
      <c r="G4" s="7"/>
      <c r="H4" s="7"/>
      <c r="I4" s="7"/>
    </row>
    <row r="5" spans="1:9" ht="12.75">
      <c r="A5" s="7"/>
      <c r="B5" s="7"/>
      <c r="C5" s="7"/>
      <c r="D5" s="7"/>
      <c r="E5" s="7"/>
      <c r="F5" s="7"/>
      <c r="G5" s="7"/>
      <c r="H5" s="7"/>
      <c r="I5" s="7"/>
    </row>
    <row r="6" spans="1:9" ht="12.75">
      <c r="A6" s="8" t="s">
        <v>2</v>
      </c>
      <c r="B6" s="8" t="s">
        <v>3</v>
      </c>
      <c r="C6" s="8" t="s">
        <v>4</v>
      </c>
      <c r="D6" s="8" t="s">
        <v>5</v>
      </c>
      <c r="E6" s="8" t="s">
        <v>6</v>
      </c>
      <c r="F6" s="8" t="s">
        <v>7</v>
      </c>
      <c r="G6" s="8" t="s">
        <v>6</v>
      </c>
      <c r="H6" s="7"/>
      <c r="I6" s="7"/>
    </row>
    <row r="7" spans="1:9" ht="12.75">
      <c r="A7" s="7"/>
      <c r="B7" s="7"/>
      <c r="C7" s="8" t="s">
        <v>8</v>
      </c>
      <c r="D7" s="8" t="s">
        <v>9</v>
      </c>
      <c r="E7" s="8" t="s">
        <v>10</v>
      </c>
      <c r="F7" s="8" t="s">
        <v>11</v>
      </c>
      <c r="G7" s="8" t="s">
        <v>7</v>
      </c>
      <c r="H7" s="7"/>
      <c r="I7" s="7"/>
    </row>
    <row r="8" spans="1:9" ht="12.75">
      <c r="A8" s="8" t="s">
        <v>12</v>
      </c>
      <c r="B8" s="8" t="s">
        <v>13</v>
      </c>
      <c r="C8" s="8" t="s">
        <v>13</v>
      </c>
      <c r="D8" s="8" t="s">
        <v>13</v>
      </c>
      <c r="E8" s="8" t="s">
        <v>13</v>
      </c>
      <c r="F8" s="8" t="s">
        <v>13</v>
      </c>
      <c r="G8" s="8" t="s">
        <v>13</v>
      </c>
      <c r="H8" s="8" t="s">
        <v>13</v>
      </c>
      <c r="I8" s="7"/>
    </row>
    <row r="9" spans="1:9" ht="12.75">
      <c r="A9" s="8" t="s">
        <v>14</v>
      </c>
      <c r="B9" s="11">
        <v>1.61</v>
      </c>
      <c r="C9" s="12">
        <f>($B$36/2)*($B$37/100)*(B9/100)</f>
        <v>60.375</v>
      </c>
      <c r="D9" s="13">
        <f>$D$38</f>
        <v>17.29341691620646</v>
      </c>
      <c r="E9" s="12">
        <f>($C9*365)*$D9</f>
        <v>381092.86690532725</v>
      </c>
      <c r="F9" s="14">
        <v>0.0001</v>
      </c>
      <c r="G9" s="12">
        <f>$E9*$F9</f>
        <v>38.10928669053273</v>
      </c>
      <c r="H9" s="15"/>
      <c r="I9" s="7"/>
    </row>
    <row r="10" spans="1:9" ht="12.75">
      <c r="A10" s="7"/>
      <c r="B10" s="11"/>
      <c r="C10" s="12"/>
      <c r="D10" s="13"/>
      <c r="E10" s="16" t="s">
        <v>15</v>
      </c>
      <c r="F10" s="14"/>
      <c r="G10" s="12"/>
      <c r="H10" s="15"/>
      <c r="I10" s="7"/>
    </row>
    <row r="11" spans="1:9" ht="12.75">
      <c r="A11" s="8" t="s">
        <v>16</v>
      </c>
      <c r="B11" s="11">
        <v>81.94</v>
      </c>
      <c r="C11" s="12">
        <f>($B$36/2)*($B$37/100)*(B11/100)</f>
        <v>3072.75</v>
      </c>
      <c r="D11" s="13">
        <f>$D$38</f>
        <v>17.29341691620646</v>
      </c>
      <c r="E11" s="12">
        <f>($C11*365)*$D11</f>
        <v>19395496.59268479</v>
      </c>
      <c r="F11" s="14">
        <v>0.002</v>
      </c>
      <c r="G11" s="12">
        <f>$E11*$F11</f>
        <v>38790.99318536958</v>
      </c>
      <c r="H11" s="15"/>
      <c r="I11" s="7"/>
    </row>
    <row r="12" spans="1:9" ht="12.75">
      <c r="A12" s="8" t="s">
        <v>17</v>
      </c>
      <c r="B12" s="11">
        <v>11.7</v>
      </c>
      <c r="C12" s="12">
        <f>($B$36/2)*($B$37/100)*(B12/100)</f>
        <v>438.75</v>
      </c>
      <c r="D12" s="13">
        <f>$D$38</f>
        <v>17.29341691620646</v>
      </c>
      <c r="E12" s="12">
        <f>($C12*365)*$D12</f>
        <v>2769432.6352747385</v>
      </c>
      <c r="F12" s="14">
        <v>0.038900000000000004</v>
      </c>
      <c r="G12" s="12">
        <f>$E12*$F12</f>
        <v>107730.92951218734</v>
      </c>
      <c r="H12" s="15"/>
      <c r="I12" s="7"/>
    </row>
    <row r="13" spans="1:9" ht="12.75">
      <c r="A13" s="7"/>
      <c r="B13" s="11"/>
      <c r="C13" s="12"/>
      <c r="D13" s="13"/>
      <c r="E13" s="12"/>
      <c r="F13" s="14"/>
      <c r="G13" s="12"/>
      <c r="H13" s="15"/>
      <c r="I13" s="7"/>
    </row>
    <row r="14" spans="1:9" ht="12.75">
      <c r="A14" s="8" t="s">
        <v>18</v>
      </c>
      <c r="B14" s="11"/>
      <c r="C14" s="12"/>
      <c r="D14" s="13"/>
      <c r="E14" s="12"/>
      <c r="F14" s="14"/>
      <c r="G14" s="12"/>
      <c r="H14" s="15"/>
      <c r="I14" s="7"/>
    </row>
    <row r="15" spans="1:9" ht="12.75">
      <c r="A15" s="8" t="s">
        <v>19</v>
      </c>
      <c r="B15" s="11">
        <v>0.62</v>
      </c>
      <c r="C15" s="12">
        <f>($B$36/2)*($B$37/100)*(B15/100)</f>
        <v>23.25</v>
      </c>
      <c r="D15" s="13">
        <f>$D$39</f>
        <v>17.29341691620646</v>
      </c>
      <c r="E15" s="12">
        <f>($C15*365)*$D15</f>
        <v>146756.2593051571</v>
      </c>
      <c r="F15" s="14">
        <v>0.4111</v>
      </c>
      <c r="G15" s="12">
        <f>$E15*$F15</f>
        <v>60331.498200350085</v>
      </c>
      <c r="H15" s="15"/>
      <c r="I15" s="7"/>
    </row>
    <row r="16" spans="1:9" ht="12.75">
      <c r="A16" s="7"/>
      <c r="B16" s="11"/>
      <c r="C16" s="16" t="s">
        <v>15</v>
      </c>
      <c r="D16" s="17" t="s">
        <v>15</v>
      </c>
      <c r="E16" s="16" t="s">
        <v>15</v>
      </c>
      <c r="F16" s="14"/>
      <c r="G16" s="12"/>
      <c r="H16" s="15"/>
      <c r="I16" s="7"/>
    </row>
    <row r="17" spans="1:9" ht="12.75">
      <c r="A17" s="8" t="s">
        <v>20</v>
      </c>
      <c r="B17" s="11"/>
      <c r="C17" s="16" t="s">
        <v>15</v>
      </c>
      <c r="D17" s="17" t="s">
        <v>15</v>
      </c>
      <c r="E17" s="16" t="s">
        <v>15</v>
      </c>
      <c r="F17" s="14"/>
      <c r="G17" s="12"/>
      <c r="H17" s="15"/>
      <c r="I17" s="7"/>
    </row>
    <row r="18" spans="1:9" ht="12.75">
      <c r="A18" s="8" t="s">
        <v>21</v>
      </c>
      <c r="B18" s="11">
        <v>2.22</v>
      </c>
      <c r="C18" s="12">
        <f>($B$36/2)*($B$37/100)*(B18/100)</f>
        <v>83.25</v>
      </c>
      <c r="D18" s="13">
        <f>$D$39</f>
        <v>17.29341691620646</v>
      </c>
      <c r="E18" s="12">
        <f>($C18*365)*$D18</f>
        <v>525482.0897700785</v>
      </c>
      <c r="F18" s="14">
        <v>0.2004</v>
      </c>
      <c r="G18" s="12">
        <f>$E18*$F18</f>
        <v>105306.61078992374</v>
      </c>
      <c r="H18" s="15"/>
      <c r="I18" s="7"/>
    </row>
    <row r="19" spans="1:9" ht="12.75">
      <c r="A19" s="8" t="s">
        <v>22</v>
      </c>
      <c r="B19" s="11">
        <v>0.46</v>
      </c>
      <c r="C19" s="12">
        <f>($B$36/2)*($B$37/100)*(B19/100)</f>
        <v>17.25</v>
      </c>
      <c r="D19" s="13">
        <f aca="true" t="shared" si="0" ref="D19:D32">$D$39</f>
        <v>17.29341691620646</v>
      </c>
      <c r="E19" s="12">
        <f>($C19*365)*$D19</f>
        <v>108883.67625866493</v>
      </c>
      <c r="F19" s="14">
        <v>1.1384</v>
      </c>
      <c r="G19" s="12">
        <f>$E19*$F19</f>
        <v>123953.17705286416</v>
      </c>
      <c r="H19" s="15"/>
      <c r="I19" s="7"/>
    </row>
    <row r="20" spans="1:9" ht="12.75">
      <c r="A20" s="8" t="s">
        <v>23</v>
      </c>
      <c r="B20" s="11">
        <v>0.15</v>
      </c>
      <c r="C20" s="12">
        <f>($B$36/2)*($B$37/100)*(B20/100)</f>
        <v>5.625</v>
      </c>
      <c r="D20" s="13">
        <f t="shared" si="0"/>
        <v>17.29341691620646</v>
      </c>
      <c r="E20" s="12">
        <f>($C20*365)*$D20</f>
        <v>35505.54660608639</v>
      </c>
      <c r="F20" s="14">
        <v>3.4784</v>
      </c>
      <c r="G20" s="12">
        <f>$E20*$F20</f>
        <v>123502.49331461091</v>
      </c>
      <c r="H20" s="15"/>
      <c r="I20" s="7"/>
    </row>
    <row r="21" spans="1:9" ht="12.75">
      <c r="A21" s="7"/>
      <c r="B21" s="11"/>
      <c r="C21" s="16" t="s">
        <v>15</v>
      </c>
      <c r="D21" s="13"/>
      <c r="E21" s="16" t="s">
        <v>15</v>
      </c>
      <c r="F21" s="14"/>
      <c r="G21" s="12"/>
      <c r="H21" s="15"/>
      <c r="I21" s="7"/>
    </row>
    <row r="22" spans="1:9" ht="12.75">
      <c r="A22" s="8" t="s">
        <v>24</v>
      </c>
      <c r="B22" s="11"/>
      <c r="C22" s="16" t="s">
        <v>15</v>
      </c>
      <c r="D22" s="13"/>
      <c r="E22" s="16" t="s">
        <v>15</v>
      </c>
      <c r="F22" s="14"/>
      <c r="G22" s="12"/>
      <c r="H22" s="15"/>
      <c r="I22" s="7"/>
    </row>
    <row r="23" spans="1:9" ht="12.75">
      <c r="A23" s="8" t="s">
        <v>25</v>
      </c>
      <c r="B23" s="11">
        <v>0.82</v>
      </c>
      <c r="C23" s="12">
        <f>($B$36/2)*($B$37/100)*(B23/100)</f>
        <v>30.749999999999996</v>
      </c>
      <c r="D23" s="13">
        <f t="shared" si="0"/>
        <v>17.29341691620646</v>
      </c>
      <c r="E23" s="12">
        <f>($C23*365)*$D23</f>
        <v>194096.98811327224</v>
      </c>
      <c r="F23" s="14">
        <v>0.8005</v>
      </c>
      <c r="G23" s="12">
        <f>$E23*$F23</f>
        <v>155374.6389846744</v>
      </c>
      <c r="H23" s="15"/>
      <c r="I23" s="7"/>
    </row>
    <row r="24" spans="1:9" ht="12.75">
      <c r="A24" s="8" t="s">
        <v>26</v>
      </c>
      <c r="B24" s="11">
        <v>0.48</v>
      </c>
      <c r="C24" s="12">
        <f>($B$36/2)*($B$37/100)*(B24/100)</f>
        <v>18</v>
      </c>
      <c r="D24" s="13">
        <f t="shared" si="0"/>
        <v>17.29341691620646</v>
      </c>
      <c r="E24" s="12">
        <f>($C24*365)*$D24</f>
        <v>113617.74913947645</v>
      </c>
      <c r="F24" s="14">
        <v>1.3377</v>
      </c>
      <c r="G24" s="12">
        <f>$E24*$F24</f>
        <v>151986.46302387764</v>
      </c>
      <c r="H24" s="15"/>
      <c r="I24" s="7"/>
    </row>
    <row r="25" spans="1:9" ht="12.75">
      <c r="A25" s="8" t="s">
        <v>27</v>
      </c>
      <c r="B25" s="11">
        <v>0</v>
      </c>
      <c r="C25" s="12">
        <f>($B$36/2)*($B$37/100)*(B25/100)</f>
        <v>0</v>
      </c>
      <c r="D25" s="13">
        <f t="shared" si="0"/>
        <v>17.29341691620646</v>
      </c>
      <c r="E25" s="12">
        <f>($C25*365)*$D25</f>
        <v>0</v>
      </c>
      <c r="F25" s="14">
        <v>1.2303</v>
      </c>
      <c r="G25" s="12">
        <f>$E25*$F25</f>
        <v>0</v>
      </c>
      <c r="H25" s="15"/>
      <c r="I25" s="7"/>
    </row>
    <row r="26" spans="1:9" ht="12.75">
      <c r="A26" s="7"/>
      <c r="B26" s="11"/>
      <c r="C26" s="16" t="s">
        <v>15</v>
      </c>
      <c r="D26" s="13"/>
      <c r="E26" s="16" t="s">
        <v>15</v>
      </c>
      <c r="F26" s="14"/>
      <c r="G26" s="12"/>
      <c r="H26" s="15"/>
      <c r="I26" s="7"/>
    </row>
    <row r="27" spans="1:9" ht="12.75">
      <c r="A27" s="8" t="s">
        <v>28</v>
      </c>
      <c r="B27" s="11"/>
      <c r="C27" s="16" t="s">
        <v>15</v>
      </c>
      <c r="D27" s="13"/>
      <c r="E27" s="16" t="s">
        <v>15</v>
      </c>
      <c r="F27" s="14"/>
      <c r="G27" s="12"/>
      <c r="H27" s="15"/>
      <c r="I27" s="7"/>
    </row>
    <row r="28" spans="1:9" ht="12.75">
      <c r="A28" s="8" t="s">
        <v>29</v>
      </c>
      <c r="B28" s="11">
        <v>0</v>
      </c>
      <c r="C28" s="12">
        <f>($B$36/2)*($B$37/100)*(B28/100)</f>
        <v>0</v>
      </c>
      <c r="D28" s="13">
        <f t="shared" si="0"/>
        <v>17.29341691620646</v>
      </c>
      <c r="E28" s="12">
        <f>($C28*365)*$D28</f>
        <v>0</v>
      </c>
      <c r="F28" s="14">
        <v>3.0655</v>
      </c>
      <c r="G28" s="12">
        <f>$E28*$F28</f>
        <v>0</v>
      </c>
      <c r="H28" s="15"/>
      <c r="I28" s="7"/>
    </row>
    <row r="29" spans="1:9" ht="12.75">
      <c r="A29" s="8" t="s">
        <v>30</v>
      </c>
      <c r="B29" s="11">
        <v>0</v>
      </c>
      <c r="C29" s="12">
        <f>($B$36/2)*($B$37/100)*(B29/100)</f>
        <v>0</v>
      </c>
      <c r="D29" s="13">
        <f t="shared" si="0"/>
        <v>17.29341691620646</v>
      </c>
      <c r="E29" s="12">
        <f>($C29*365)*$D29</f>
        <v>0</v>
      </c>
      <c r="F29" s="14">
        <v>2.1102</v>
      </c>
      <c r="G29" s="12">
        <f>$E29*$F29</f>
        <v>0</v>
      </c>
      <c r="H29" s="15"/>
      <c r="I29" s="7"/>
    </row>
    <row r="30" spans="1:9" ht="12.75">
      <c r="A30" s="8" t="s">
        <v>31</v>
      </c>
      <c r="B30" s="11">
        <v>0</v>
      </c>
      <c r="C30" s="12">
        <f>($B$36/2)*($B$37/100)*(B30/100)</f>
        <v>0</v>
      </c>
      <c r="D30" s="13">
        <f t="shared" si="0"/>
        <v>17.29341691620646</v>
      </c>
      <c r="E30" s="12">
        <f>($C30*365)*$D30</f>
        <v>0</v>
      </c>
      <c r="F30" s="14">
        <v>2.1102</v>
      </c>
      <c r="G30" s="12">
        <f>$E30*$F30</f>
        <v>0</v>
      </c>
      <c r="H30" s="15"/>
      <c r="I30" s="7"/>
    </row>
    <row r="31" spans="1:9" ht="12.75">
      <c r="A31" s="7"/>
      <c r="B31" s="11"/>
      <c r="C31" s="16" t="s">
        <v>15</v>
      </c>
      <c r="D31" s="13"/>
      <c r="E31" s="16" t="s">
        <v>15</v>
      </c>
      <c r="F31" s="18" t="s">
        <v>15</v>
      </c>
      <c r="G31" s="16" t="s">
        <v>15</v>
      </c>
      <c r="H31" s="19" t="s">
        <v>15</v>
      </c>
      <c r="I31" s="7"/>
    </row>
    <row r="32" spans="1:9" ht="12.75">
      <c r="A32" s="8" t="s">
        <v>32</v>
      </c>
      <c r="B32" s="11">
        <v>0</v>
      </c>
      <c r="C32" s="12">
        <f>($B$36/2)*($B$37/100)*(B32/100)</f>
        <v>0</v>
      </c>
      <c r="D32" s="13">
        <f t="shared" si="0"/>
        <v>17.29341691620646</v>
      </c>
      <c r="E32" s="12">
        <f>($C32*365)*$D32</f>
        <v>0</v>
      </c>
      <c r="F32" s="14">
        <v>1.45</v>
      </c>
      <c r="G32" s="12">
        <f>$E32*$F32</f>
        <v>0</v>
      </c>
      <c r="H32" s="15"/>
      <c r="I32" s="7"/>
    </row>
    <row r="33" spans="1:9" ht="13.5" thickBot="1">
      <c r="A33" s="7"/>
      <c r="B33" s="20"/>
      <c r="C33" s="7"/>
      <c r="D33" s="7"/>
      <c r="E33" s="7"/>
      <c r="F33" s="21"/>
      <c r="G33" s="7"/>
      <c r="H33" s="15"/>
      <c r="I33" s="7"/>
    </row>
    <row r="34" spans="1:9" ht="13.5" thickBot="1">
      <c r="A34" s="8" t="s">
        <v>86</v>
      </c>
      <c r="B34" s="20">
        <f>SUM(B9:B32)</f>
        <v>100</v>
      </c>
      <c r="C34" s="7">
        <f>SUM(C9:C32)</f>
        <v>3750</v>
      </c>
      <c r="D34" s="7"/>
      <c r="E34" s="7"/>
      <c r="F34" s="7"/>
      <c r="G34" s="22">
        <f>SUM(G9:G32)</f>
        <v>867014.9133505484</v>
      </c>
      <c r="H34" s="15" t="s">
        <v>99</v>
      </c>
      <c r="I34" s="7"/>
    </row>
    <row r="35" spans="1:9" ht="12.75">
      <c r="A35" s="7"/>
      <c r="B35" s="20"/>
      <c r="C35" s="7"/>
      <c r="D35" s="7"/>
      <c r="E35" s="7"/>
      <c r="F35" s="7"/>
      <c r="G35" s="7"/>
      <c r="H35" s="15"/>
      <c r="I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1" ht="12"/>
    <row r="42" spans="2:4" ht="12.75">
      <c r="B42" s="7" t="s">
        <v>41</v>
      </c>
      <c r="C42" s="6" t="s">
        <v>40</v>
      </c>
      <c r="D42" s="7"/>
    </row>
    <row r="43" ht="12">
      <c r="B43" s="3"/>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9" sqref="D9:D32"/>
    </sheetView>
  </sheetViews>
  <sheetFormatPr defaultColWidth="9.00390625" defaultRowHeight="12.75"/>
  <cols>
    <col min="1" max="1" width="18.375" style="0" customWidth="1"/>
    <col min="2" max="2" width="9.625" style="0" customWidth="1"/>
    <col min="5" max="5" width="10.625" style="0" customWidth="1"/>
    <col min="7" max="7" width="12.5039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8" ht="12.75">
      <c r="A4" s="7"/>
      <c r="B4" s="7"/>
      <c r="C4" s="7"/>
      <c r="D4" s="7"/>
      <c r="E4" s="7"/>
      <c r="F4" s="7"/>
      <c r="G4" s="7"/>
      <c r="H4" s="7"/>
    </row>
    <row r="5" spans="1:8" ht="12.75">
      <c r="A5" s="7"/>
      <c r="B5" s="7"/>
      <c r="C5" s="7"/>
      <c r="D5" s="7"/>
      <c r="E5" s="7"/>
      <c r="F5" s="7"/>
      <c r="G5" s="7"/>
      <c r="H5" s="7"/>
    </row>
    <row r="6" spans="1:8" ht="12.75">
      <c r="A6" s="8" t="s">
        <v>2</v>
      </c>
      <c r="B6" s="8" t="s">
        <v>3</v>
      </c>
      <c r="C6" s="8" t="s">
        <v>4</v>
      </c>
      <c r="D6" s="8" t="s">
        <v>5</v>
      </c>
      <c r="E6" s="8" t="s">
        <v>6</v>
      </c>
      <c r="F6" s="8" t="s">
        <v>7</v>
      </c>
      <c r="G6" s="8" t="s">
        <v>6</v>
      </c>
      <c r="H6" s="7"/>
    </row>
    <row r="7" spans="1:8" ht="12.75">
      <c r="A7" s="7"/>
      <c r="B7" s="7"/>
      <c r="C7" s="8" t="s">
        <v>8</v>
      </c>
      <c r="D7" s="8" t="s">
        <v>9</v>
      </c>
      <c r="E7" s="8" t="s">
        <v>10</v>
      </c>
      <c r="F7" s="8" t="s">
        <v>11</v>
      </c>
      <c r="G7" s="8" t="s">
        <v>7</v>
      </c>
      <c r="H7" s="7"/>
    </row>
    <row r="8" spans="1:8" ht="12.75">
      <c r="A8" s="8" t="s">
        <v>12</v>
      </c>
      <c r="B8" s="8" t="s">
        <v>13</v>
      </c>
      <c r="C8" s="8" t="s">
        <v>13</v>
      </c>
      <c r="D8" s="8" t="s">
        <v>13</v>
      </c>
      <c r="E8" s="8" t="s">
        <v>13</v>
      </c>
      <c r="F8" s="8" t="s">
        <v>13</v>
      </c>
      <c r="G8" s="8" t="s">
        <v>13</v>
      </c>
      <c r="H8" s="8"/>
    </row>
    <row r="9" spans="1:8" ht="12.75">
      <c r="A9" s="8" t="s">
        <v>14</v>
      </c>
      <c r="B9" s="11">
        <v>0.46</v>
      </c>
      <c r="C9" s="12">
        <f>($B$36/2)*($B$37/100)*(B9/100)</f>
        <v>17.25</v>
      </c>
      <c r="D9" s="13">
        <f>$D$38</f>
        <v>17.29341691620646</v>
      </c>
      <c r="E9" s="12">
        <f>($C9*365)*$D9</f>
        <v>108883.67625866493</v>
      </c>
      <c r="F9" s="14">
        <v>0.0001</v>
      </c>
      <c r="G9" s="12">
        <f>$E9*$F9</f>
        <v>10.888367625866493</v>
      </c>
      <c r="H9" s="15"/>
    </row>
    <row r="10" spans="1:8" ht="12.75">
      <c r="A10" s="7"/>
      <c r="B10" s="11"/>
      <c r="C10" s="12"/>
      <c r="D10" s="13"/>
      <c r="E10" s="16" t="s">
        <v>15</v>
      </c>
      <c r="F10" s="14"/>
      <c r="G10" s="12"/>
      <c r="H10" s="15"/>
    </row>
    <row r="11" spans="1:8" ht="12.75">
      <c r="A11" s="8" t="s">
        <v>16</v>
      </c>
      <c r="B11" s="11">
        <v>80.8</v>
      </c>
      <c r="C11" s="12">
        <f>($B$36/2)*($B$37/100)*(B11/100)</f>
        <v>3030</v>
      </c>
      <c r="D11" s="13">
        <f>$D$38</f>
        <v>17.29341691620646</v>
      </c>
      <c r="E11" s="12">
        <f>($C11*365)*$D11</f>
        <v>19125654.438478537</v>
      </c>
      <c r="F11" s="14">
        <v>0.002</v>
      </c>
      <c r="G11" s="12">
        <f>$E11*$F11</f>
        <v>38251.308876957075</v>
      </c>
      <c r="H11" s="15"/>
    </row>
    <row r="12" spans="1:8" ht="12.75">
      <c r="A12" s="8" t="s">
        <v>17</v>
      </c>
      <c r="B12" s="11">
        <v>14.15</v>
      </c>
      <c r="C12" s="12">
        <f>($B$36/2)*($B$37/100)*(B12/100)</f>
        <v>530.625</v>
      </c>
      <c r="D12" s="13">
        <f>$D$38</f>
        <v>17.29341691620646</v>
      </c>
      <c r="E12" s="12">
        <f>($C12*365)*$D12</f>
        <v>3349356.5631741495</v>
      </c>
      <c r="F12" s="14">
        <v>0.038900000000000004</v>
      </c>
      <c r="G12" s="12">
        <f>$E12*$F12</f>
        <v>130289.97030747443</v>
      </c>
      <c r="H12" s="15"/>
    </row>
    <row r="13" spans="1:8" ht="12.75">
      <c r="A13" s="7"/>
      <c r="B13" s="11"/>
      <c r="C13" s="12"/>
      <c r="D13" s="13"/>
      <c r="E13" s="12"/>
      <c r="F13" s="14"/>
      <c r="G13" s="12"/>
      <c r="H13" s="15"/>
    </row>
    <row r="14" spans="1:8" ht="12.75">
      <c r="A14" s="8" t="s">
        <v>18</v>
      </c>
      <c r="B14" s="11"/>
      <c r="C14" s="12"/>
      <c r="D14" s="13"/>
      <c r="E14" s="12"/>
      <c r="F14" s="14"/>
      <c r="G14" s="12"/>
      <c r="H14" s="15"/>
    </row>
    <row r="15" spans="1:8" ht="12.75">
      <c r="A15" s="8" t="s">
        <v>19</v>
      </c>
      <c r="B15" s="11">
        <v>0.5</v>
      </c>
      <c r="C15" s="12">
        <f>($B$36/2)*($B$37/100)*(B15/100)</f>
        <v>18.75</v>
      </c>
      <c r="D15" s="13">
        <f>$D$39</f>
        <v>17.29341691620646</v>
      </c>
      <c r="E15" s="12">
        <f>($C15*365)*$D15</f>
        <v>118351.82202028796</v>
      </c>
      <c r="F15" s="14">
        <v>0.4111</v>
      </c>
      <c r="G15" s="12">
        <f>$E15*$F15</f>
        <v>48654.43403254038</v>
      </c>
      <c r="H15" s="15"/>
    </row>
    <row r="16" spans="1:8" ht="12.75">
      <c r="A16" s="7"/>
      <c r="B16" s="11"/>
      <c r="C16" s="16" t="s">
        <v>15</v>
      </c>
      <c r="D16" s="17" t="s">
        <v>15</v>
      </c>
      <c r="E16" s="16" t="s">
        <v>15</v>
      </c>
      <c r="F16" s="14"/>
      <c r="G16" s="12"/>
      <c r="H16" s="15"/>
    </row>
    <row r="17" spans="1:8" ht="12.75">
      <c r="A17" s="8" t="s">
        <v>20</v>
      </c>
      <c r="B17" s="11"/>
      <c r="C17" s="16" t="s">
        <v>15</v>
      </c>
      <c r="D17" s="17" t="s">
        <v>15</v>
      </c>
      <c r="E17" s="16" t="s">
        <v>15</v>
      </c>
      <c r="F17" s="14"/>
      <c r="G17" s="12"/>
      <c r="H17" s="15"/>
    </row>
    <row r="18" spans="1:8" ht="12.75">
      <c r="A18" s="8" t="s">
        <v>21</v>
      </c>
      <c r="B18" s="11">
        <v>1.88</v>
      </c>
      <c r="C18" s="12">
        <f>($B$36/2)*($B$37/100)*(B18/100)</f>
        <v>70.49999999999999</v>
      </c>
      <c r="D18" s="13">
        <f>$D$39</f>
        <v>17.29341691620646</v>
      </c>
      <c r="E18" s="12">
        <f>($C18*365)*$D18</f>
        <v>445002.8507962827</v>
      </c>
      <c r="F18" s="14">
        <v>0.2004</v>
      </c>
      <c r="G18" s="12">
        <f>$E18*$F18</f>
        <v>89178.57129957505</v>
      </c>
      <c r="H18" s="15"/>
    </row>
    <row r="19" spans="1:8" ht="12.75">
      <c r="A19" s="8" t="s">
        <v>22</v>
      </c>
      <c r="B19" s="11">
        <v>0.6</v>
      </c>
      <c r="C19" s="12">
        <f>($B$36/2)*($B$37/100)*(B19/100)</f>
        <v>22.5</v>
      </c>
      <c r="D19" s="13">
        <f aca="true" t="shared" si="0" ref="D19:D32">$D$39</f>
        <v>17.29341691620646</v>
      </c>
      <c r="E19" s="12">
        <f>($C19*365)*$D19</f>
        <v>142022.18642434556</v>
      </c>
      <c r="F19" s="14">
        <v>1.1384</v>
      </c>
      <c r="G19" s="12">
        <f>$E19*$F19</f>
        <v>161678.057025475</v>
      </c>
      <c r="H19" s="15"/>
    </row>
    <row r="20" spans="1:8" ht="12.75">
      <c r="A20" s="8" t="s">
        <v>23</v>
      </c>
      <c r="B20" s="11">
        <v>0.16</v>
      </c>
      <c r="C20" s="12">
        <f>($B$36/2)*($B$37/100)*(B20/100)</f>
        <v>6</v>
      </c>
      <c r="D20" s="13">
        <f t="shared" si="0"/>
        <v>17.29341691620646</v>
      </c>
      <c r="E20" s="12">
        <f>($C20*365)*$D20</f>
        <v>37872.583046492146</v>
      </c>
      <c r="F20" s="14">
        <v>3.4784</v>
      </c>
      <c r="G20" s="12">
        <f>$E20*$F20</f>
        <v>131735.99286891829</v>
      </c>
      <c r="H20" s="15"/>
    </row>
    <row r="21" spans="1:8" ht="12.75">
      <c r="A21" s="7"/>
      <c r="B21" s="11"/>
      <c r="C21" s="16" t="s">
        <v>15</v>
      </c>
      <c r="D21" s="13"/>
      <c r="E21" s="16" t="s">
        <v>15</v>
      </c>
      <c r="F21" s="14"/>
      <c r="G21" s="12"/>
      <c r="H21" s="15"/>
    </row>
    <row r="22" spans="1:8" ht="12.75">
      <c r="A22" s="8" t="s">
        <v>24</v>
      </c>
      <c r="B22" s="11"/>
      <c r="C22" s="16" t="s">
        <v>15</v>
      </c>
      <c r="D22" s="13"/>
      <c r="E22" s="16" t="s">
        <v>15</v>
      </c>
      <c r="F22" s="14"/>
      <c r="G22" s="12"/>
      <c r="H22" s="15"/>
    </row>
    <row r="23" spans="1:8" ht="12.75">
      <c r="A23" s="8" t="s">
        <v>25</v>
      </c>
      <c r="B23" s="11">
        <v>0.38</v>
      </c>
      <c r="C23" s="12">
        <f>($B$36/2)*($B$37/100)*(B23/100)</f>
        <v>14.25</v>
      </c>
      <c r="D23" s="13">
        <f t="shared" si="0"/>
        <v>17.29341691620646</v>
      </c>
      <c r="E23" s="12">
        <f>($C23*365)*$D23</f>
        <v>89947.38473541885</v>
      </c>
      <c r="F23" s="14">
        <v>0.8005</v>
      </c>
      <c r="G23" s="12">
        <f>$E23*$F23</f>
        <v>72002.88148070278</v>
      </c>
      <c r="H23" s="15"/>
    </row>
    <row r="24" spans="1:8" ht="12.75">
      <c r="A24" s="8" t="s">
        <v>26</v>
      </c>
      <c r="B24" s="11">
        <v>0.77</v>
      </c>
      <c r="C24" s="12">
        <f>($B$36/2)*($B$37/100)*(B24/100)</f>
        <v>28.875</v>
      </c>
      <c r="D24" s="13">
        <f t="shared" si="0"/>
        <v>17.29341691620646</v>
      </c>
      <c r="E24" s="12">
        <f>($C24*365)*$D24</f>
        <v>182261.80591124346</v>
      </c>
      <c r="F24" s="14">
        <v>1.3377</v>
      </c>
      <c r="G24" s="12">
        <f>$E24*$F24</f>
        <v>243811.61776747036</v>
      </c>
      <c r="H24" s="15"/>
    </row>
    <row r="25" spans="1:8" ht="12.75">
      <c r="A25" s="8" t="s">
        <v>27</v>
      </c>
      <c r="B25" s="11">
        <v>0</v>
      </c>
      <c r="C25" s="12">
        <f>($B$36/2)*($B$37/100)*(B25/100)</f>
        <v>0</v>
      </c>
      <c r="D25" s="13">
        <f t="shared" si="0"/>
        <v>17.29341691620646</v>
      </c>
      <c r="E25" s="12">
        <f>($C25*365)*$D25</f>
        <v>0</v>
      </c>
      <c r="F25" s="14">
        <v>1.2303</v>
      </c>
      <c r="G25" s="12">
        <f>$E25*$F25</f>
        <v>0</v>
      </c>
      <c r="H25" s="15"/>
    </row>
    <row r="26" spans="1:8" ht="12.75">
      <c r="A26" s="7"/>
      <c r="B26" s="11"/>
      <c r="C26" s="16" t="s">
        <v>15</v>
      </c>
      <c r="D26" s="13"/>
      <c r="E26" s="16" t="s">
        <v>15</v>
      </c>
      <c r="F26" s="14"/>
      <c r="G26" s="12"/>
      <c r="H26" s="15"/>
    </row>
    <row r="27" spans="1:8" ht="12.75">
      <c r="A27" s="8" t="s">
        <v>28</v>
      </c>
      <c r="B27" s="11"/>
      <c r="C27" s="16" t="s">
        <v>15</v>
      </c>
      <c r="D27" s="13"/>
      <c r="E27" s="16" t="s">
        <v>15</v>
      </c>
      <c r="F27" s="14"/>
      <c r="G27" s="12"/>
      <c r="H27" s="15"/>
    </row>
    <row r="28" spans="1:8" ht="12.75">
      <c r="A28" s="8" t="s">
        <v>29</v>
      </c>
      <c r="B28" s="11">
        <v>0.3</v>
      </c>
      <c r="C28" s="12">
        <f>($B$36/2)*($B$37/100)*(B28/100)</f>
        <v>11.25</v>
      </c>
      <c r="D28" s="13">
        <f t="shared" si="0"/>
        <v>17.29341691620646</v>
      </c>
      <c r="E28" s="12">
        <f>($C28*365)*$D28</f>
        <v>71011.09321217278</v>
      </c>
      <c r="F28" s="14">
        <v>3.0655</v>
      </c>
      <c r="G28" s="12">
        <f>$E28*$F28</f>
        <v>217684.50624191566</v>
      </c>
      <c r="H28" s="15"/>
    </row>
    <row r="29" spans="1:8" ht="12.75">
      <c r="A29" s="8" t="s">
        <v>30</v>
      </c>
      <c r="B29" s="11">
        <v>0</v>
      </c>
      <c r="C29" s="12">
        <f>($B$36/2)*($B$37/100)*(B29/100)</f>
        <v>0</v>
      </c>
      <c r="D29" s="13">
        <f t="shared" si="0"/>
        <v>17.29341691620646</v>
      </c>
      <c r="E29" s="12">
        <f>($C29*365)*$D29</f>
        <v>0</v>
      </c>
      <c r="F29" s="14">
        <v>2.1102</v>
      </c>
      <c r="G29" s="12">
        <f>$E29*$F29</f>
        <v>0</v>
      </c>
      <c r="H29" s="15"/>
    </row>
    <row r="30" spans="1:8" ht="12.75">
      <c r="A30" s="8" t="s">
        <v>31</v>
      </c>
      <c r="B30" s="11">
        <v>0</v>
      </c>
      <c r="C30" s="12">
        <f>($B$36/2)*($B$37/100)*(B30/100)</f>
        <v>0</v>
      </c>
      <c r="D30" s="13">
        <f t="shared" si="0"/>
        <v>17.29341691620646</v>
      </c>
      <c r="E30" s="12">
        <f>($C30*365)*$D30</f>
        <v>0</v>
      </c>
      <c r="F30" s="14">
        <v>2.1102</v>
      </c>
      <c r="G30" s="12">
        <f>$E30*$F30</f>
        <v>0</v>
      </c>
      <c r="H30" s="15"/>
    </row>
    <row r="31" spans="1:8" ht="12.75">
      <c r="A31" s="7"/>
      <c r="B31" s="11"/>
      <c r="C31" s="16" t="s">
        <v>15</v>
      </c>
      <c r="D31" s="13"/>
      <c r="E31" s="16" t="s">
        <v>15</v>
      </c>
      <c r="F31" s="18" t="s">
        <v>15</v>
      </c>
      <c r="G31" s="16" t="s">
        <v>15</v>
      </c>
      <c r="H31" s="19"/>
    </row>
    <row r="32" spans="1:8" ht="12.75">
      <c r="A32" s="8" t="s">
        <v>32</v>
      </c>
      <c r="B32" s="11">
        <v>0</v>
      </c>
      <c r="C32" s="12">
        <f>($B$36/2)*($B$37/100)*(B32/100)</f>
        <v>0</v>
      </c>
      <c r="D32" s="13">
        <f t="shared" si="0"/>
        <v>17.29341691620646</v>
      </c>
      <c r="E32" s="12">
        <f>($C32*365)*$D32</f>
        <v>0</v>
      </c>
      <c r="F32" s="14">
        <v>1.45</v>
      </c>
      <c r="G32" s="12">
        <f>$E32*$F32</f>
        <v>0</v>
      </c>
      <c r="H32" s="15"/>
    </row>
    <row r="33" spans="1:8" ht="13.5" thickBot="1">
      <c r="A33" s="7"/>
      <c r="B33" s="20"/>
      <c r="C33" s="7"/>
      <c r="D33" s="7"/>
      <c r="E33" s="7"/>
      <c r="F33" s="21"/>
      <c r="G33" s="7"/>
      <c r="H33" s="15"/>
    </row>
    <row r="34" spans="1:8" ht="13.5" thickBot="1">
      <c r="A34" s="8" t="s">
        <v>86</v>
      </c>
      <c r="B34" s="20">
        <f>SUM(B9:B32)</f>
        <v>99.99999999999997</v>
      </c>
      <c r="C34" s="7">
        <f>SUM(C9:C32)</f>
        <v>3750</v>
      </c>
      <c r="D34" s="7"/>
      <c r="E34" s="7"/>
      <c r="F34" s="7"/>
      <c r="G34" s="22">
        <f>SUM(G9:G32)</f>
        <v>1133298.228268655</v>
      </c>
      <c r="H34" s="15" t="s">
        <v>99</v>
      </c>
    </row>
    <row r="35" spans="1:8" ht="12.75">
      <c r="A35" s="7"/>
      <c r="B35" s="20"/>
      <c r="C35" s="7"/>
      <c r="D35" s="7"/>
      <c r="E35" s="7"/>
      <c r="F35" s="7"/>
      <c r="G35" s="7"/>
      <c r="H35" s="15"/>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42"/>
  <sheetViews>
    <sheetView showGridLines="0" tabSelected="1" zoomScalePageLayoutView="0" workbookViewId="0" topLeftCell="A16">
      <selection activeCell="G40" sqref="G40"/>
    </sheetView>
  </sheetViews>
  <sheetFormatPr defaultColWidth="9.00390625" defaultRowHeight="12.75"/>
  <cols>
    <col min="1" max="1" width="21.125" style="0" customWidth="1"/>
    <col min="2" max="2" width="10.25390625" style="0" customWidth="1"/>
    <col min="5" max="5" width="10.75390625" style="0" customWidth="1"/>
    <col min="7" max="7" width="10.62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8" ht="12.75">
      <c r="A4" s="7"/>
      <c r="B4" s="7"/>
      <c r="C4" s="7"/>
      <c r="D4" s="7"/>
      <c r="E4" s="7"/>
      <c r="F4" s="7"/>
      <c r="G4" s="7"/>
      <c r="H4" s="7"/>
    </row>
    <row r="5" spans="1:8" ht="12.75">
      <c r="A5" s="7"/>
      <c r="B5" s="7"/>
      <c r="C5" s="7"/>
      <c r="D5" s="7"/>
      <c r="E5" s="7"/>
      <c r="F5" s="7"/>
      <c r="G5" s="7"/>
      <c r="H5" s="7"/>
    </row>
    <row r="6" spans="1:8" ht="12.75">
      <c r="A6" s="8" t="s">
        <v>2</v>
      </c>
      <c r="B6" s="37" t="s">
        <v>3</v>
      </c>
      <c r="C6" s="37" t="s">
        <v>4</v>
      </c>
      <c r="D6" s="37" t="s">
        <v>5</v>
      </c>
      <c r="E6" s="37" t="s">
        <v>6</v>
      </c>
      <c r="F6" s="37" t="s">
        <v>7</v>
      </c>
      <c r="G6" s="37" t="s">
        <v>6</v>
      </c>
      <c r="H6" s="8"/>
    </row>
    <row r="7" spans="1:8" ht="12.75">
      <c r="A7" s="7"/>
      <c r="B7" s="37"/>
      <c r="C7" s="37" t="s">
        <v>8</v>
      </c>
      <c r="D7" s="37" t="s">
        <v>9</v>
      </c>
      <c r="E7" s="37" t="s">
        <v>10</v>
      </c>
      <c r="F7" s="37" t="s">
        <v>11</v>
      </c>
      <c r="G7" s="37" t="s">
        <v>7</v>
      </c>
      <c r="H7" s="7"/>
    </row>
    <row r="8" spans="1:8" ht="12.75">
      <c r="A8" s="8" t="s">
        <v>12</v>
      </c>
      <c r="B8" s="8" t="s">
        <v>13</v>
      </c>
      <c r="C8" s="8" t="s">
        <v>13</v>
      </c>
      <c r="D8" s="8" t="s">
        <v>13</v>
      </c>
      <c r="E8" s="8" t="s">
        <v>13</v>
      </c>
      <c r="F8" s="8" t="s">
        <v>13</v>
      </c>
      <c r="G8" s="8" t="s">
        <v>13</v>
      </c>
      <c r="H8" s="8"/>
    </row>
    <row r="9" spans="1:8" ht="12.75">
      <c r="A9" s="8" t="s">
        <v>14</v>
      </c>
      <c r="B9" s="11">
        <v>2.69</v>
      </c>
      <c r="C9" s="45">
        <f>($B$36/2)*($B$37/100)*(B9/100)</f>
        <v>100.875</v>
      </c>
      <c r="D9" s="13">
        <f>$D$38</f>
        <v>17.29341691620646</v>
      </c>
      <c r="E9" s="45">
        <f>($C9*365)*$D9</f>
        <v>636732.8024691492</v>
      </c>
      <c r="F9" s="14">
        <v>0.0001</v>
      </c>
      <c r="G9" s="45">
        <f>$E9*$F9</f>
        <v>63.67328024691493</v>
      </c>
      <c r="H9" s="8"/>
    </row>
    <row r="10" spans="1:8" ht="12.75">
      <c r="A10" s="7"/>
      <c r="B10" s="11"/>
      <c r="C10" s="45"/>
      <c r="D10" s="13"/>
      <c r="E10" s="46" t="s">
        <v>15</v>
      </c>
      <c r="F10" s="14"/>
      <c r="G10" s="45"/>
      <c r="H10" s="7"/>
    </row>
    <row r="11" spans="1:8" ht="12.75">
      <c r="A11" s="8" t="s">
        <v>16</v>
      </c>
      <c r="B11" s="11">
        <v>79.34</v>
      </c>
      <c r="C11" s="45">
        <f>($B$36/2)*($B$37/100)*(B11/100)</f>
        <v>2975.25</v>
      </c>
      <c r="D11" s="13">
        <f>$D$38</f>
        <v>17.29341691620646</v>
      </c>
      <c r="E11" s="45">
        <f>($C11*365)*$D11</f>
        <v>18780067.118179295</v>
      </c>
      <c r="F11" s="14">
        <v>0.002</v>
      </c>
      <c r="G11" s="45">
        <f>$E11*$F11</f>
        <v>37560.13423635859</v>
      </c>
      <c r="H11" s="8"/>
    </row>
    <row r="12" spans="1:8" ht="12.75">
      <c r="A12" s="8" t="s">
        <v>17</v>
      </c>
      <c r="B12" s="11">
        <v>14.48</v>
      </c>
      <c r="C12" s="45">
        <f>($B$36/2)*($B$37/100)*(B12/100)</f>
        <v>543</v>
      </c>
      <c r="D12" s="13">
        <f>$D$38</f>
        <v>17.29341691620646</v>
      </c>
      <c r="E12" s="45">
        <f>($C12*365)*$D12</f>
        <v>3427468.7657075394</v>
      </c>
      <c r="F12" s="14">
        <v>0.038900000000000004</v>
      </c>
      <c r="G12" s="45">
        <f>$E12*$F12</f>
        <v>133328.5349860233</v>
      </c>
      <c r="H12" s="8"/>
    </row>
    <row r="13" spans="1:8" ht="12.75">
      <c r="A13" s="7"/>
      <c r="B13" s="11"/>
      <c r="C13" s="45"/>
      <c r="D13" s="13"/>
      <c r="E13" s="45"/>
      <c r="F13" s="14"/>
      <c r="G13" s="45"/>
      <c r="H13" s="7"/>
    </row>
    <row r="14" spans="1:8" ht="12.75">
      <c r="A14" s="8" t="s">
        <v>18</v>
      </c>
      <c r="B14" s="11"/>
      <c r="C14" s="45"/>
      <c r="D14" s="13"/>
      <c r="E14" s="45"/>
      <c r="F14" s="14"/>
      <c r="G14" s="45"/>
      <c r="H14" s="8"/>
    </row>
    <row r="15" spans="1:8" ht="12.75">
      <c r="A15" s="8" t="s">
        <v>19</v>
      </c>
      <c r="B15" s="11">
        <v>0.53</v>
      </c>
      <c r="C15" s="45">
        <f>($B$36/2)*($B$37/100)*(B15/100)</f>
        <v>19.875</v>
      </c>
      <c r="D15" s="13">
        <f>$D$39</f>
        <v>17.29341691620646</v>
      </c>
      <c r="E15" s="45">
        <f>($C15*365)*$D15</f>
        <v>125452.93134150525</v>
      </c>
      <c r="F15" s="14">
        <v>0.4111</v>
      </c>
      <c r="G15" s="45">
        <f>$E15*$F15</f>
        <v>51573.70007449281</v>
      </c>
      <c r="H15" s="8"/>
    </row>
    <row r="16" spans="1:8" ht="12.75">
      <c r="A16" s="7"/>
      <c r="B16" s="11"/>
      <c r="C16" s="46" t="s">
        <v>15</v>
      </c>
      <c r="D16" s="17" t="s">
        <v>15</v>
      </c>
      <c r="E16" s="46" t="s">
        <v>15</v>
      </c>
      <c r="F16" s="14"/>
      <c r="G16" s="45"/>
      <c r="H16" s="7"/>
    </row>
    <row r="17" spans="1:8" ht="12.75">
      <c r="A17" s="8" t="s">
        <v>20</v>
      </c>
      <c r="B17" s="11"/>
      <c r="C17" s="46" t="s">
        <v>15</v>
      </c>
      <c r="D17" s="17" t="s">
        <v>15</v>
      </c>
      <c r="E17" s="46" t="s">
        <v>15</v>
      </c>
      <c r="F17" s="14"/>
      <c r="G17" s="45"/>
      <c r="H17" s="8"/>
    </row>
    <row r="18" spans="1:8" ht="12.75">
      <c r="A18" s="8" t="s">
        <v>21</v>
      </c>
      <c r="B18" s="11">
        <v>1.73</v>
      </c>
      <c r="C18" s="45">
        <f>($B$36/2)*($B$37/100)*(B18/100)</f>
        <v>64.875</v>
      </c>
      <c r="D18" s="13">
        <f>$D$39</f>
        <v>17.29341691620646</v>
      </c>
      <c r="E18" s="45">
        <f>($C18*365)*$D18</f>
        <v>409497.30419019633</v>
      </c>
      <c r="F18" s="14">
        <v>0.2004</v>
      </c>
      <c r="G18" s="45">
        <f>$E18*$F18</f>
        <v>82063.25975971534</v>
      </c>
      <c r="H18" s="8"/>
    </row>
    <row r="19" spans="1:8" ht="12.75">
      <c r="A19" s="8" t="s">
        <v>22</v>
      </c>
      <c r="B19" s="11">
        <v>0.9</v>
      </c>
      <c r="C19" s="45">
        <f>($B$36/2)*($B$37/100)*(B19/100)</f>
        <v>33.75000000000001</v>
      </c>
      <c r="D19" s="13">
        <f aca="true" t="shared" si="0" ref="D19:D32">$D$39</f>
        <v>17.29341691620646</v>
      </c>
      <c r="E19" s="45">
        <f>($C19*365)*$D19</f>
        <v>213033.27963651836</v>
      </c>
      <c r="F19" s="14">
        <v>1.1384</v>
      </c>
      <c r="G19" s="45">
        <f>$E19*$F19</f>
        <v>242517.08553821253</v>
      </c>
      <c r="H19" s="8"/>
    </row>
    <row r="20" spans="1:8" ht="12.75">
      <c r="A20" s="8" t="s">
        <v>23</v>
      </c>
      <c r="B20" s="11">
        <v>0.08</v>
      </c>
      <c r="C20" s="45">
        <f>($B$36/2)*($B$37/100)*(B20/100)</f>
        <v>3</v>
      </c>
      <c r="D20" s="13">
        <f t="shared" si="0"/>
        <v>17.29341691620646</v>
      </c>
      <c r="E20" s="45">
        <f>($C20*365)*$D20</f>
        <v>18936.291523246073</v>
      </c>
      <c r="F20" s="14">
        <v>3.4784</v>
      </c>
      <c r="G20" s="45">
        <f>$E20*$F20</f>
        <v>65867.99643445914</v>
      </c>
      <c r="H20" s="8"/>
    </row>
    <row r="21" spans="1:8" ht="12.75">
      <c r="A21" s="7"/>
      <c r="B21" s="11"/>
      <c r="C21" s="46" t="s">
        <v>15</v>
      </c>
      <c r="D21" s="13"/>
      <c r="E21" s="46" t="s">
        <v>15</v>
      </c>
      <c r="F21" s="14"/>
      <c r="G21" s="45"/>
      <c r="H21" s="7"/>
    </row>
    <row r="22" spans="1:8" ht="12.75">
      <c r="A22" s="8" t="s">
        <v>24</v>
      </c>
      <c r="B22" s="11"/>
      <c r="C22" s="46" t="s">
        <v>15</v>
      </c>
      <c r="D22" s="13"/>
      <c r="E22" s="46" t="s">
        <v>15</v>
      </c>
      <c r="F22" s="14"/>
      <c r="G22" s="45"/>
      <c r="H22" s="8"/>
    </row>
    <row r="23" spans="1:8" ht="12.75">
      <c r="A23" s="8" t="s">
        <v>25</v>
      </c>
      <c r="B23" s="11">
        <v>0.05</v>
      </c>
      <c r="C23" s="45">
        <f>($B$36/2)*($B$37/100)*(B23/100)</f>
        <v>1.875</v>
      </c>
      <c r="D23" s="13">
        <f t="shared" si="0"/>
        <v>17.29341691620646</v>
      </c>
      <c r="E23" s="45">
        <f>($C23*365)*$D23</f>
        <v>11835.182202028796</v>
      </c>
      <c r="F23" s="14">
        <v>0.8005</v>
      </c>
      <c r="G23" s="45">
        <f>$E23*$F23</f>
        <v>9474.063352724052</v>
      </c>
      <c r="H23" s="8"/>
    </row>
    <row r="24" spans="1:8" ht="12.75">
      <c r="A24" s="8" t="s">
        <v>26</v>
      </c>
      <c r="B24" s="11">
        <v>0.2</v>
      </c>
      <c r="C24" s="45">
        <f>($B$36/2)*($B$37/100)*(B24/100)</f>
        <v>7.5</v>
      </c>
      <c r="D24" s="13">
        <f t="shared" si="0"/>
        <v>17.29341691620646</v>
      </c>
      <c r="E24" s="45">
        <f>($C24*365)*$D24</f>
        <v>47340.728808115186</v>
      </c>
      <c r="F24" s="14">
        <v>1.3377</v>
      </c>
      <c r="G24" s="45">
        <f>$E24*$F24</f>
        <v>63327.69292661568</v>
      </c>
      <c r="H24" s="8"/>
    </row>
    <row r="25" spans="1:8" ht="12.75">
      <c r="A25" s="8" t="s">
        <v>27</v>
      </c>
      <c r="B25" s="11">
        <v>0</v>
      </c>
      <c r="C25" s="45">
        <f>($B$36/2)*($B$37/100)*(B25/100)</f>
        <v>0</v>
      </c>
      <c r="D25" s="13">
        <f t="shared" si="0"/>
        <v>17.29341691620646</v>
      </c>
      <c r="E25" s="45">
        <f>($C25*365)*$D25</f>
        <v>0</v>
      </c>
      <c r="F25" s="14">
        <v>1.2303</v>
      </c>
      <c r="G25" s="45">
        <f>$E25*$F25</f>
        <v>0</v>
      </c>
      <c r="H25" s="8"/>
    </row>
    <row r="26" spans="1:8" ht="12.75">
      <c r="A26" s="7"/>
      <c r="B26" s="11"/>
      <c r="C26" s="46" t="s">
        <v>15</v>
      </c>
      <c r="D26" s="13"/>
      <c r="E26" s="46" t="s">
        <v>15</v>
      </c>
      <c r="F26" s="14"/>
      <c r="G26" s="45"/>
      <c r="H26" s="7"/>
    </row>
    <row r="27" spans="1:8" ht="12.75">
      <c r="A27" s="8" t="s">
        <v>28</v>
      </c>
      <c r="B27" s="11"/>
      <c r="C27" s="46" t="s">
        <v>15</v>
      </c>
      <c r="D27" s="13"/>
      <c r="E27" s="46" t="s">
        <v>15</v>
      </c>
      <c r="F27" s="14"/>
      <c r="G27" s="45"/>
      <c r="H27" s="8"/>
    </row>
    <row r="28" spans="1:8" ht="12.75">
      <c r="A28" s="8" t="s">
        <v>29</v>
      </c>
      <c r="B28" s="11">
        <v>0</v>
      </c>
      <c r="C28" s="45">
        <f>($B$36/2)*($B$37/100)*(B28/100)</f>
        <v>0</v>
      </c>
      <c r="D28" s="13">
        <f t="shared" si="0"/>
        <v>17.29341691620646</v>
      </c>
      <c r="E28" s="45">
        <f>($C28*365)*$D28</f>
        <v>0</v>
      </c>
      <c r="F28" s="14">
        <v>3.0655</v>
      </c>
      <c r="G28" s="45">
        <f>$E28*$F28</f>
        <v>0</v>
      </c>
      <c r="H28" s="8"/>
    </row>
    <row r="29" spans="1:8" ht="12.75">
      <c r="A29" s="8" t="s">
        <v>30</v>
      </c>
      <c r="B29" s="11">
        <v>0</v>
      </c>
      <c r="C29" s="45">
        <f>($B$36/2)*($B$37/100)*(B29/100)</f>
        <v>0</v>
      </c>
      <c r="D29" s="13">
        <f t="shared" si="0"/>
        <v>17.29341691620646</v>
      </c>
      <c r="E29" s="45">
        <f>($C29*365)*$D29</f>
        <v>0</v>
      </c>
      <c r="F29" s="14">
        <v>2.1102</v>
      </c>
      <c r="G29" s="45">
        <f>$E29*$F29</f>
        <v>0</v>
      </c>
      <c r="H29" s="8"/>
    </row>
    <row r="30" spans="1:8" ht="12.75">
      <c r="A30" s="8" t="s">
        <v>31</v>
      </c>
      <c r="B30" s="11">
        <v>0</v>
      </c>
      <c r="C30" s="45">
        <f>($B$36/2)*($B$37/100)*(B30/100)</f>
        <v>0</v>
      </c>
      <c r="D30" s="13">
        <f t="shared" si="0"/>
        <v>17.29341691620646</v>
      </c>
      <c r="E30" s="45">
        <f>($C30*365)*$D30</f>
        <v>0</v>
      </c>
      <c r="F30" s="14">
        <v>2.1102</v>
      </c>
      <c r="G30" s="45">
        <f>$E30*$F30</f>
        <v>0</v>
      </c>
      <c r="H30" s="8"/>
    </row>
    <row r="31" spans="1:8" ht="12.75">
      <c r="A31" s="7"/>
      <c r="B31" s="11"/>
      <c r="C31" s="46" t="s">
        <v>15</v>
      </c>
      <c r="D31" s="13"/>
      <c r="E31" s="46" t="s">
        <v>15</v>
      </c>
      <c r="F31" s="18" t="s">
        <v>15</v>
      </c>
      <c r="G31" s="46" t="s">
        <v>15</v>
      </c>
      <c r="H31" s="7"/>
    </row>
    <row r="32" spans="1:8" ht="12.75">
      <c r="A32" s="8" t="s">
        <v>32</v>
      </c>
      <c r="B32" s="11">
        <v>0</v>
      </c>
      <c r="C32" s="45">
        <f>($B$36/2)*($B$37/100)*(B32/100)</f>
        <v>0</v>
      </c>
      <c r="D32" s="13">
        <f t="shared" si="0"/>
        <v>17.29341691620646</v>
      </c>
      <c r="E32" s="45">
        <f>($C32*365)*$D32</f>
        <v>0</v>
      </c>
      <c r="F32" s="14">
        <v>1.45</v>
      </c>
      <c r="G32" s="45">
        <f>$E32*$F32</f>
        <v>0</v>
      </c>
      <c r="H32" s="8"/>
    </row>
    <row r="33" spans="1:8" ht="13.5" thickBot="1">
      <c r="A33" s="7"/>
      <c r="B33" s="20"/>
      <c r="C33" s="7"/>
      <c r="D33" s="7"/>
      <c r="E33" s="7"/>
      <c r="F33" s="21"/>
      <c r="G33" s="7"/>
      <c r="H33" s="7"/>
    </row>
    <row r="34" spans="1:8" ht="13.5" thickBot="1">
      <c r="A34" s="8" t="s">
        <v>86</v>
      </c>
      <c r="B34" s="20">
        <f>SUM(B9:B32)</f>
        <v>100.00000000000001</v>
      </c>
      <c r="C34" s="7">
        <f>SUM(C9:C32)</f>
        <v>3750</v>
      </c>
      <c r="D34" s="7"/>
      <c r="E34" s="7"/>
      <c r="F34" s="7"/>
      <c r="G34" s="48">
        <f>SUM(G9:G32)</f>
        <v>685776.1405888484</v>
      </c>
      <c r="H34" s="15" t="s">
        <v>99</v>
      </c>
    </row>
    <row r="35" spans="1:8" ht="12.75">
      <c r="A35" s="7"/>
      <c r="B35" s="20"/>
      <c r="C35" s="7"/>
      <c r="D35" s="7"/>
      <c r="E35" s="7"/>
      <c r="F35" s="7"/>
      <c r="G35" s="7"/>
      <c r="H35" s="7"/>
    </row>
    <row r="36" spans="1:9" ht="12.75">
      <c r="A36" s="16" t="s">
        <v>33</v>
      </c>
      <c r="B36" s="47">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9" sqref="D9:D32"/>
    </sheetView>
  </sheetViews>
  <sheetFormatPr defaultColWidth="9.00390625" defaultRowHeight="12.75"/>
  <cols>
    <col min="1" max="1" width="20.375" style="0" customWidth="1"/>
    <col min="2" max="2" width="11.75390625" style="0" customWidth="1"/>
    <col min="5" max="5" width="10.875" style="0" customWidth="1"/>
    <col min="7" max="7" width="9.87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8" ht="12.75">
      <c r="A4" s="7"/>
      <c r="B4" s="7"/>
      <c r="C4" s="7"/>
      <c r="D4" s="7"/>
      <c r="E4" s="7"/>
      <c r="F4" s="7"/>
      <c r="G4" s="7"/>
      <c r="H4" s="7"/>
    </row>
    <row r="5" spans="1:8" ht="12.75">
      <c r="A5" s="7"/>
      <c r="B5" s="7"/>
      <c r="C5" s="7"/>
      <c r="D5" s="7"/>
      <c r="E5" s="7"/>
      <c r="F5" s="7"/>
      <c r="G5" s="7"/>
      <c r="H5" s="7"/>
    </row>
    <row r="6" spans="1:8" ht="12.75">
      <c r="A6" s="8" t="s">
        <v>2</v>
      </c>
      <c r="B6" s="8" t="s">
        <v>3</v>
      </c>
      <c r="C6" s="8" t="s">
        <v>4</v>
      </c>
      <c r="D6" s="8" t="s">
        <v>5</v>
      </c>
      <c r="E6" s="8" t="s">
        <v>6</v>
      </c>
      <c r="F6" s="8" t="s">
        <v>7</v>
      </c>
      <c r="G6" s="8" t="s">
        <v>6</v>
      </c>
      <c r="H6" s="8"/>
    </row>
    <row r="7" spans="1:8" ht="12.75">
      <c r="A7" s="7"/>
      <c r="B7" s="7"/>
      <c r="C7" s="8" t="s">
        <v>8</v>
      </c>
      <c r="D7" s="8" t="s">
        <v>9</v>
      </c>
      <c r="E7" s="8" t="s">
        <v>10</v>
      </c>
      <c r="F7" s="8" t="s">
        <v>11</v>
      </c>
      <c r="G7" s="8" t="s">
        <v>7</v>
      </c>
      <c r="H7" s="7"/>
    </row>
    <row r="8" spans="1:8" ht="12.75">
      <c r="A8" s="8" t="s">
        <v>12</v>
      </c>
      <c r="B8" s="8" t="s">
        <v>13</v>
      </c>
      <c r="C8" s="8" t="s">
        <v>13</v>
      </c>
      <c r="D8" s="8" t="s">
        <v>13</v>
      </c>
      <c r="E8" s="8" t="s">
        <v>13</v>
      </c>
      <c r="F8" s="8" t="s">
        <v>13</v>
      </c>
      <c r="G8" s="8" t="s">
        <v>13</v>
      </c>
      <c r="H8" s="8"/>
    </row>
    <row r="9" spans="1:8" ht="12.75">
      <c r="A9" s="8" t="s">
        <v>14</v>
      </c>
      <c r="B9" s="11">
        <v>0.15</v>
      </c>
      <c r="C9" s="12">
        <f>($B$36/2)*($B$37/100)*(B9/100)</f>
        <v>5.625</v>
      </c>
      <c r="D9" s="13">
        <f>$D$38</f>
        <v>17.29341691620646</v>
      </c>
      <c r="E9" s="12">
        <f>($C9*365)*$D9</f>
        <v>35505.54660608639</v>
      </c>
      <c r="F9" s="14">
        <v>0.0001</v>
      </c>
      <c r="G9" s="12">
        <f>$E9*$F9</f>
        <v>3.5505546606086393</v>
      </c>
      <c r="H9" s="8"/>
    </row>
    <row r="10" spans="1:8" ht="12.75">
      <c r="A10" s="7"/>
      <c r="B10" s="11"/>
      <c r="C10" s="12"/>
      <c r="D10" s="13"/>
      <c r="E10" s="16" t="s">
        <v>15</v>
      </c>
      <c r="F10" s="14"/>
      <c r="G10" s="12"/>
      <c r="H10" s="7"/>
    </row>
    <row r="11" spans="1:8" ht="12.75">
      <c r="A11" s="8" t="s">
        <v>16</v>
      </c>
      <c r="B11" s="11">
        <v>78.05</v>
      </c>
      <c r="C11" s="12">
        <f aca="true" t="shared" si="0" ref="C11:C32">($B$36/2)*($B$37/100)*(B11/100)</f>
        <v>2926.875</v>
      </c>
      <c r="D11" s="13">
        <f>$D$38</f>
        <v>17.29341691620646</v>
      </c>
      <c r="E11" s="12">
        <f>($C11*365)*$D11</f>
        <v>18474719.41736695</v>
      </c>
      <c r="F11" s="14">
        <v>0.002</v>
      </c>
      <c r="G11" s="12">
        <f>$E11*$F11</f>
        <v>36949.438834733905</v>
      </c>
      <c r="H11" s="8"/>
    </row>
    <row r="12" spans="1:8" ht="12.75">
      <c r="A12" s="8" t="s">
        <v>17</v>
      </c>
      <c r="B12" s="11">
        <v>14.92</v>
      </c>
      <c r="C12" s="12">
        <f t="shared" si="0"/>
        <v>559.5</v>
      </c>
      <c r="D12" s="13">
        <f>$D$38</f>
        <v>17.29341691620646</v>
      </c>
      <c r="E12" s="12">
        <f>($C12*365)*$D12</f>
        <v>3531618.369085393</v>
      </c>
      <c r="F12" s="14">
        <v>0.038900000000000004</v>
      </c>
      <c r="G12" s="12">
        <f>$E12*$F12</f>
        <v>137379.9545574218</v>
      </c>
      <c r="H12" s="8"/>
    </row>
    <row r="13" spans="1:8" ht="12.75">
      <c r="A13" s="7"/>
      <c r="B13" s="11"/>
      <c r="C13" s="12"/>
      <c r="D13" s="13"/>
      <c r="E13" s="12"/>
      <c r="F13" s="14"/>
      <c r="G13" s="12"/>
      <c r="H13" s="7"/>
    </row>
    <row r="14" spans="1:8" ht="12.75">
      <c r="A14" s="8" t="s">
        <v>18</v>
      </c>
      <c r="B14" s="11"/>
      <c r="C14" s="12"/>
      <c r="D14" s="13"/>
      <c r="E14" s="12"/>
      <c r="F14" s="14"/>
      <c r="G14" s="12"/>
      <c r="H14" s="8"/>
    </row>
    <row r="15" spans="1:8" ht="12.75">
      <c r="A15" s="8" t="s">
        <v>19</v>
      </c>
      <c r="B15" s="11">
        <v>1.8</v>
      </c>
      <c r="C15" s="12">
        <f t="shared" si="0"/>
        <v>67.50000000000001</v>
      </c>
      <c r="D15" s="13">
        <f>$D$39</f>
        <v>17.29341691620646</v>
      </c>
      <c r="E15" s="12">
        <f>($C15*365)*$D15</f>
        <v>426066.5592730367</v>
      </c>
      <c r="F15" s="14">
        <v>0.4111</v>
      </c>
      <c r="G15" s="12">
        <f>$E15*$F15</f>
        <v>175155.9625171454</v>
      </c>
      <c r="H15" s="8"/>
    </row>
    <row r="16" spans="1:8" ht="12.75">
      <c r="A16" s="7"/>
      <c r="B16" s="11"/>
      <c r="C16" s="16"/>
      <c r="D16" s="17" t="s">
        <v>15</v>
      </c>
      <c r="E16" s="16" t="s">
        <v>15</v>
      </c>
      <c r="F16" s="14"/>
      <c r="G16" s="12"/>
      <c r="H16" s="7"/>
    </row>
    <row r="17" spans="1:8" ht="12.75">
      <c r="A17" s="8" t="s">
        <v>20</v>
      </c>
      <c r="B17" s="11"/>
      <c r="C17" s="16"/>
      <c r="D17" s="17" t="s">
        <v>15</v>
      </c>
      <c r="E17" s="16" t="s">
        <v>15</v>
      </c>
      <c r="F17" s="14"/>
      <c r="G17" s="12"/>
      <c r="H17" s="8"/>
    </row>
    <row r="18" spans="1:8" ht="12.75">
      <c r="A18" s="8" t="s">
        <v>21</v>
      </c>
      <c r="B18" s="11">
        <v>1.58</v>
      </c>
      <c r="C18" s="12">
        <f t="shared" si="0"/>
        <v>59.25000000000001</v>
      </c>
      <c r="D18" s="13">
        <f>$D$39</f>
        <v>17.29341691620646</v>
      </c>
      <c r="E18" s="12">
        <f>($C18*365)*$D18</f>
        <v>373991.75758411</v>
      </c>
      <c r="F18" s="14">
        <v>0.2004</v>
      </c>
      <c r="G18" s="12">
        <f>$E18*$F18</f>
        <v>74947.94821985565</v>
      </c>
      <c r="H18" s="8"/>
    </row>
    <row r="19" spans="1:8" ht="12.75">
      <c r="A19" s="8" t="s">
        <v>22</v>
      </c>
      <c r="B19" s="11">
        <v>3</v>
      </c>
      <c r="C19" s="12">
        <f t="shared" si="0"/>
        <v>112.5</v>
      </c>
      <c r="D19" s="13">
        <f aca="true" t="shared" si="1" ref="D19:D32">$D$39</f>
        <v>17.29341691620646</v>
      </c>
      <c r="E19" s="12">
        <f>($C19*365)*$D19</f>
        <v>710110.9321217277</v>
      </c>
      <c r="F19" s="14">
        <v>1.1384</v>
      </c>
      <c r="G19" s="12">
        <f>$E19*$F19</f>
        <v>808390.2851273749</v>
      </c>
      <c r="H19" s="8"/>
    </row>
    <row r="20" spans="1:8" ht="12.75">
      <c r="A20" s="8" t="s">
        <v>23</v>
      </c>
      <c r="B20" s="11">
        <v>0.2</v>
      </c>
      <c r="C20" s="12">
        <f t="shared" si="0"/>
        <v>7.5</v>
      </c>
      <c r="D20" s="13">
        <f t="shared" si="1"/>
        <v>17.29341691620646</v>
      </c>
      <c r="E20" s="12">
        <f>($C20*365)*$D20</f>
        <v>47340.728808115186</v>
      </c>
      <c r="F20" s="14">
        <v>3.4784</v>
      </c>
      <c r="G20" s="12">
        <f>$E20*$F20</f>
        <v>164669.99108614787</v>
      </c>
      <c r="H20" s="8"/>
    </row>
    <row r="21" spans="1:8" ht="12.75">
      <c r="A21" s="7"/>
      <c r="B21" s="11"/>
      <c r="C21" s="16"/>
      <c r="D21" s="13"/>
      <c r="E21" s="16" t="s">
        <v>15</v>
      </c>
      <c r="F21" s="14"/>
      <c r="G21" s="12"/>
      <c r="H21" s="7"/>
    </row>
    <row r="22" spans="1:8" ht="12.75">
      <c r="A22" s="8" t="s">
        <v>24</v>
      </c>
      <c r="B22" s="11"/>
      <c r="C22" s="16"/>
      <c r="D22" s="13"/>
      <c r="E22" s="16" t="s">
        <v>15</v>
      </c>
      <c r="F22" s="14"/>
      <c r="G22" s="12"/>
      <c r="H22" s="8"/>
    </row>
    <row r="23" spans="1:8" ht="12.75">
      <c r="A23" s="8" t="s">
        <v>25</v>
      </c>
      <c r="B23" s="11">
        <v>0.19</v>
      </c>
      <c r="C23" s="12">
        <f t="shared" si="0"/>
        <v>7.125</v>
      </c>
      <c r="D23" s="13">
        <f t="shared" si="1"/>
        <v>17.29341691620646</v>
      </c>
      <c r="E23" s="12">
        <f>($C23*365)*$D23</f>
        <v>44973.692367709424</v>
      </c>
      <c r="F23" s="14">
        <v>0.8005</v>
      </c>
      <c r="G23" s="12">
        <f>$E23*$F23</f>
        <v>36001.44074035139</v>
      </c>
      <c r="H23" s="8"/>
    </row>
    <row r="24" spans="1:8" ht="12.75">
      <c r="A24" s="8" t="s">
        <v>26</v>
      </c>
      <c r="B24" s="11">
        <v>0.11</v>
      </c>
      <c r="C24" s="12">
        <f t="shared" si="0"/>
        <v>4.125</v>
      </c>
      <c r="D24" s="13">
        <f t="shared" si="1"/>
        <v>17.29341691620646</v>
      </c>
      <c r="E24" s="12">
        <f>($C24*365)*$D24</f>
        <v>26037.40084446335</v>
      </c>
      <c r="F24" s="14">
        <v>1.3377</v>
      </c>
      <c r="G24" s="12">
        <f>$E24*$F24</f>
        <v>34830.23110963862</v>
      </c>
      <c r="H24" s="8"/>
    </row>
    <row r="25" spans="1:8" ht="12.75">
      <c r="A25" s="8" t="s">
        <v>27</v>
      </c>
      <c r="B25" s="11">
        <v>0</v>
      </c>
      <c r="C25" s="12">
        <f t="shared" si="0"/>
        <v>0</v>
      </c>
      <c r="D25" s="13">
        <f t="shared" si="1"/>
        <v>17.29341691620646</v>
      </c>
      <c r="E25" s="12">
        <f>($C25*365)*$D25</f>
        <v>0</v>
      </c>
      <c r="F25" s="14">
        <v>1.2303</v>
      </c>
      <c r="G25" s="12">
        <f>$E25*$F25</f>
        <v>0</v>
      </c>
      <c r="H25" s="8"/>
    </row>
    <row r="26" spans="1:8" ht="12.75">
      <c r="A26" s="7"/>
      <c r="B26" s="11"/>
      <c r="C26" s="16"/>
      <c r="D26" s="13"/>
      <c r="E26" s="16" t="s">
        <v>15</v>
      </c>
      <c r="F26" s="14"/>
      <c r="G26" s="12"/>
      <c r="H26" s="7"/>
    </row>
    <row r="27" spans="1:8" ht="12.75">
      <c r="A27" s="8" t="s">
        <v>28</v>
      </c>
      <c r="B27" s="11"/>
      <c r="C27" s="16"/>
      <c r="D27" s="13"/>
      <c r="E27" s="16" t="s">
        <v>15</v>
      </c>
      <c r="F27" s="14"/>
      <c r="G27" s="12"/>
      <c r="H27" s="8"/>
    </row>
    <row r="28" spans="1:8" ht="12.75">
      <c r="A28" s="8" t="s">
        <v>29</v>
      </c>
      <c r="B28" s="11">
        <v>0</v>
      </c>
      <c r="C28" s="12">
        <f t="shared" si="0"/>
        <v>0</v>
      </c>
      <c r="D28" s="13">
        <f t="shared" si="1"/>
        <v>17.29341691620646</v>
      </c>
      <c r="E28" s="12">
        <f>($C28*365)*$D28</f>
        <v>0</v>
      </c>
      <c r="F28" s="14">
        <v>3.0655</v>
      </c>
      <c r="G28" s="12">
        <f>$E28*$F28</f>
        <v>0</v>
      </c>
      <c r="H28" s="8"/>
    </row>
    <row r="29" spans="1:8" ht="12.75">
      <c r="A29" s="8" t="s">
        <v>30</v>
      </c>
      <c r="B29" s="11">
        <v>0</v>
      </c>
      <c r="C29" s="12">
        <f t="shared" si="0"/>
        <v>0</v>
      </c>
      <c r="D29" s="13">
        <f t="shared" si="1"/>
        <v>17.29341691620646</v>
      </c>
      <c r="E29" s="12">
        <f>($C29*365)*$D29</f>
        <v>0</v>
      </c>
      <c r="F29" s="14">
        <v>2.1102</v>
      </c>
      <c r="G29" s="12">
        <f>$E29*$F29</f>
        <v>0</v>
      </c>
      <c r="H29" s="8"/>
    </row>
    <row r="30" spans="1:8" ht="12.75">
      <c r="A30" s="8" t="s">
        <v>31</v>
      </c>
      <c r="B30" s="11">
        <v>0</v>
      </c>
      <c r="C30" s="12">
        <f t="shared" si="0"/>
        <v>0</v>
      </c>
      <c r="D30" s="13">
        <f t="shared" si="1"/>
        <v>17.29341691620646</v>
      </c>
      <c r="E30" s="12">
        <f>($C30*365)*$D30</f>
        <v>0</v>
      </c>
      <c r="F30" s="14">
        <v>2.1102</v>
      </c>
      <c r="G30" s="12">
        <f>$E30*$F30</f>
        <v>0</v>
      </c>
      <c r="H30" s="8"/>
    </row>
    <row r="31" spans="1:8" ht="12.75">
      <c r="A31" s="7"/>
      <c r="B31" s="11"/>
      <c r="C31" s="16"/>
      <c r="D31" s="13"/>
      <c r="E31" s="16" t="s">
        <v>15</v>
      </c>
      <c r="F31" s="18" t="s">
        <v>15</v>
      </c>
      <c r="G31" s="16" t="s">
        <v>15</v>
      </c>
      <c r="H31" s="7"/>
    </row>
    <row r="32" spans="1:8" ht="12.75">
      <c r="A32" s="8" t="s">
        <v>32</v>
      </c>
      <c r="B32" s="11">
        <v>0</v>
      </c>
      <c r="C32" s="12">
        <f t="shared" si="0"/>
        <v>0</v>
      </c>
      <c r="D32" s="13">
        <f t="shared" si="1"/>
        <v>17.29341691620646</v>
      </c>
      <c r="E32" s="12">
        <f>($C32*365)*$D32</f>
        <v>0</v>
      </c>
      <c r="F32" s="14">
        <v>1.45</v>
      </c>
      <c r="G32" s="12">
        <f>$E32*$F32</f>
        <v>0</v>
      </c>
      <c r="H32" s="8"/>
    </row>
    <row r="33" spans="1:8" ht="13.5" thickBot="1">
      <c r="A33" s="7"/>
      <c r="B33" s="20"/>
      <c r="C33" s="7"/>
      <c r="D33" s="7"/>
      <c r="E33" s="7"/>
      <c r="F33" s="21"/>
      <c r="G33" s="7"/>
      <c r="H33" s="7"/>
    </row>
    <row r="34" spans="1:8" ht="13.5" thickBot="1">
      <c r="A34" s="8" t="s">
        <v>86</v>
      </c>
      <c r="B34" s="20">
        <f>SUM(B9:B32)</f>
        <v>100</v>
      </c>
      <c r="C34" s="7">
        <f>SUM(C9:C32)</f>
        <v>3750</v>
      </c>
      <c r="D34" s="7"/>
      <c r="E34" s="7"/>
      <c r="F34" s="7"/>
      <c r="G34" s="22">
        <f>SUM(G9:G32)</f>
        <v>1468328.8027473302</v>
      </c>
      <c r="H34" s="15" t="s">
        <v>99</v>
      </c>
    </row>
    <row r="35" spans="1:8" ht="12.75">
      <c r="A35" s="7"/>
      <c r="B35" s="20"/>
      <c r="C35" s="7"/>
      <c r="D35" s="7"/>
      <c r="E35" s="7"/>
      <c r="F35" s="7"/>
      <c r="G35" s="7"/>
      <c r="H35" s="7"/>
    </row>
    <row r="36" spans="1:9" ht="12.75">
      <c r="A36" s="16" t="s">
        <v>33</v>
      </c>
      <c r="B36" s="25">
        <f>ADT</f>
        <v>7500</v>
      </c>
      <c r="C36" s="7"/>
      <c r="D36" s="7"/>
      <c r="E36" s="7"/>
      <c r="F36" s="7"/>
      <c r="G36" s="7"/>
      <c r="H36" s="15"/>
      <c r="I36" s="7"/>
    </row>
    <row r="37" spans="1:9" ht="12.75">
      <c r="A37" s="16" t="s">
        <v>34</v>
      </c>
      <c r="B37" s="29">
        <f>LANEDIST</f>
        <v>100</v>
      </c>
      <c r="E37" s="7"/>
      <c r="F37" s="7"/>
      <c r="G37" s="7"/>
      <c r="H37" s="15"/>
      <c r="I37" s="7"/>
    </row>
    <row r="38" spans="1:9" ht="12.75">
      <c r="A38" s="16" t="s">
        <v>35</v>
      </c>
      <c r="B38" s="38">
        <f>+GR_CARS</f>
        <v>2</v>
      </c>
      <c r="C38" s="31">
        <f>LIFE_YRS</f>
        <v>15</v>
      </c>
      <c r="D38" s="30">
        <f>((1+(B38/100))^C38-1)/(B38/100)</f>
        <v>17.29341691620646</v>
      </c>
      <c r="E38" s="7"/>
      <c r="F38" s="7"/>
      <c r="G38" s="7"/>
      <c r="H38" s="15"/>
      <c r="I38" s="7"/>
    </row>
    <row r="39" spans="1:9" ht="12.75">
      <c r="A39" s="16" t="s">
        <v>36</v>
      </c>
      <c r="B39" s="38">
        <f>GR_TRUCKS</f>
        <v>2</v>
      </c>
      <c r="C39" s="31">
        <f>LIFE_YRS</f>
        <v>15</v>
      </c>
      <c r="D39" s="30">
        <f>((1+(B39/100))^C39-1)/(B39/100)</f>
        <v>17.29341691620646</v>
      </c>
      <c r="E39" s="7"/>
      <c r="F39" s="7"/>
      <c r="G39" s="7"/>
      <c r="H39" s="7"/>
      <c r="I39" s="7"/>
    </row>
    <row r="40" spans="2:4" ht="12.75">
      <c r="B40" s="32" t="s">
        <v>76</v>
      </c>
      <c r="C40" s="7" t="s">
        <v>75</v>
      </c>
      <c r="D40" s="7" t="s">
        <v>60</v>
      </c>
    </row>
    <row r="42" spans="2:4" ht="12.75">
      <c r="B42" s="7" t="s">
        <v>41</v>
      </c>
      <c r="C42" s="6" t="s">
        <v>40</v>
      </c>
      <c r="D42" s="7"/>
    </row>
  </sheetData>
  <sheetProtection/>
  <mergeCells count="2">
    <mergeCell ref="E2:G2"/>
    <mergeCell ref="D3:I3"/>
  </mergeCells>
  <conditionalFormatting sqref="B34">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E34" sqref="E34"/>
    </sheetView>
  </sheetViews>
  <sheetFormatPr defaultColWidth="9.00390625" defaultRowHeight="12.75"/>
  <cols>
    <col min="1" max="1" width="17.75390625" style="0" customWidth="1"/>
    <col min="2" max="2" width="9.875" style="0" customWidth="1"/>
    <col min="5" max="5" width="10.625" style="0" customWidth="1"/>
    <col min="7" max="7" width="15.375" style="0" customWidth="1"/>
  </cols>
  <sheetData>
    <row r="1" spans="1:9" ht="12.75">
      <c r="A1" s="7"/>
      <c r="B1" s="7"/>
      <c r="C1" s="8" t="s">
        <v>0</v>
      </c>
      <c r="D1" s="7"/>
      <c r="E1" s="7"/>
      <c r="F1" s="7"/>
      <c r="G1" s="7"/>
      <c r="H1" s="7"/>
      <c r="I1" s="7"/>
    </row>
    <row r="2" spans="1:9" ht="12.75">
      <c r="A2" s="7"/>
      <c r="B2" s="7"/>
      <c r="C2" s="9"/>
      <c r="D2" s="10" t="s">
        <v>39</v>
      </c>
      <c r="E2" s="49" t="str">
        <f>PROJ</f>
        <v>170-2999</v>
      </c>
      <c r="F2" s="50"/>
      <c r="G2" s="51"/>
      <c r="H2" s="7"/>
      <c r="I2" s="7"/>
    </row>
    <row r="3" spans="1:9" ht="12.75">
      <c r="A3" s="7"/>
      <c r="B3" s="10" t="s">
        <v>1</v>
      </c>
      <c r="C3" s="7"/>
      <c r="D3" s="52" t="str">
        <f>PROJDESC</f>
        <v>Reconstruction of Elm Street</v>
      </c>
      <c r="E3" s="53"/>
      <c r="F3" s="53"/>
      <c r="G3" s="53"/>
      <c r="H3" s="53"/>
      <c r="I3" s="54"/>
    </row>
    <row r="4" spans="1:8" ht="12.75">
      <c r="A4" s="7"/>
      <c r="B4" s="7"/>
      <c r="C4" s="7"/>
      <c r="D4" s="7"/>
      <c r="E4" s="7"/>
      <c r="F4" s="7"/>
      <c r="G4" s="7"/>
      <c r="H4" s="7"/>
    </row>
    <row r="5" spans="1:8" ht="12.75">
      <c r="A5" s="7"/>
      <c r="B5" s="7"/>
      <c r="C5" s="7"/>
      <c r="D5" s="7"/>
      <c r="E5" s="7"/>
      <c r="F5" s="7"/>
      <c r="G5" s="7"/>
      <c r="H5" s="7"/>
    </row>
    <row r="6" spans="1:8" ht="12.75">
      <c r="A6" s="8"/>
      <c r="B6" s="8"/>
      <c r="C6" s="8"/>
      <c r="D6" s="8"/>
      <c r="E6" s="8"/>
      <c r="F6" s="8"/>
      <c r="G6" s="8"/>
      <c r="H6" s="8"/>
    </row>
    <row r="7" spans="1:8" ht="12.75">
      <c r="A7" s="7"/>
      <c r="B7" s="7"/>
      <c r="C7" s="8"/>
      <c r="D7" s="8"/>
      <c r="E7" s="8"/>
      <c r="F7" s="8"/>
      <c r="G7" s="8"/>
      <c r="H7" s="7"/>
    </row>
    <row r="8" spans="1:8" ht="12.75">
      <c r="A8" s="8" t="s">
        <v>2</v>
      </c>
      <c r="B8" s="8" t="s">
        <v>3</v>
      </c>
      <c r="C8" s="8" t="s">
        <v>4</v>
      </c>
      <c r="D8" s="8" t="s">
        <v>5</v>
      </c>
      <c r="E8" s="8" t="s">
        <v>6</v>
      </c>
      <c r="F8" s="8" t="s">
        <v>7</v>
      </c>
      <c r="G8" s="8" t="s">
        <v>6</v>
      </c>
      <c r="H8" s="8"/>
    </row>
    <row r="9" spans="1:8" ht="12.75">
      <c r="A9" s="8"/>
      <c r="B9" s="11"/>
      <c r="C9" s="12" t="s">
        <v>8</v>
      </c>
      <c r="D9" s="13" t="s">
        <v>9</v>
      </c>
      <c r="E9" s="12" t="s">
        <v>10</v>
      </c>
      <c r="F9" s="14" t="s">
        <v>11</v>
      </c>
      <c r="G9" s="12" t="s">
        <v>7</v>
      </c>
      <c r="H9" s="8"/>
    </row>
    <row r="10" spans="1:8" ht="12.75">
      <c r="A10" s="7" t="s">
        <v>12</v>
      </c>
      <c r="B10" s="11" t="s">
        <v>13</v>
      </c>
      <c r="C10" s="12" t="s">
        <v>13</v>
      </c>
      <c r="D10" s="13" t="s">
        <v>13</v>
      </c>
      <c r="E10" s="16" t="s">
        <v>13</v>
      </c>
      <c r="F10" s="14" t="s">
        <v>13</v>
      </c>
      <c r="G10" s="12" t="s">
        <v>13</v>
      </c>
      <c r="H10" s="7"/>
    </row>
    <row r="11" spans="1:8" ht="12.75">
      <c r="A11" s="8" t="s">
        <v>14</v>
      </c>
      <c r="B11" s="11">
        <v>0.26</v>
      </c>
      <c r="C11" s="23">
        <f>($B$38/2)*($B$39/100)*(B11/100)</f>
        <v>9.75</v>
      </c>
      <c r="D11" s="24">
        <f>$D$40</f>
        <v>17.29341691620646</v>
      </c>
      <c r="E11" s="23">
        <f>($C11*365)*$D11</f>
        <v>61542.94745054974</v>
      </c>
      <c r="F11" s="14">
        <v>0.0001</v>
      </c>
      <c r="G11" s="12">
        <f>$E11*$F11</f>
        <v>6.154294745054974</v>
      </c>
      <c r="H11" s="8"/>
    </row>
    <row r="12" spans="1:8" ht="12.75">
      <c r="A12" s="8"/>
      <c r="B12" s="11"/>
      <c r="C12" s="23"/>
      <c r="D12" s="24"/>
      <c r="E12" s="23" t="s">
        <v>15</v>
      </c>
      <c r="F12" s="14"/>
      <c r="G12" s="12"/>
      <c r="H12" s="8"/>
    </row>
    <row r="13" spans="1:8" ht="12.75">
      <c r="A13" s="7" t="s">
        <v>16</v>
      </c>
      <c r="B13" s="11">
        <v>81.94</v>
      </c>
      <c r="C13" s="23">
        <f>($B$38/2)*($B$39/100)*(B13/100)</f>
        <v>3072.75</v>
      </c>
      <c r="D13" s="24">
        <f>$D$40</f>
        <v>17.29341691620646</v>
      </c>
      <c r="E13" s="23">
        <f>($C13*365)*$D13</f>
        <v>19395496.59268479</v>
      </c>
      <c r="F13" s="14">
        <v>0.002</v>
      </c>
      <c r="G13" s="12">
        <f>$E13*$F13</f>
        <v>38790.99318536958</v>
      </c>
      <c r="H13" s="7"/>
    </row>
    <row r="14" spans="1:8" ht="12.75">
      <c r="A14" s="8" t="s">
        <v>17</v>
      </c>
      <c r="B14" s="11">
        <v>8.98</v>
      </c>
      <c r="C14" s="23">
        <f>($B$38/2)*($B$39/100)*(B14/100)</f>
        <v>336.75</v>
      </c>
      <c r="D14" s="24">
        <f>$D$40</f>
        <v>17.29341691620646</v>
      </c>
      <c r="E14" s="23">
        <f>($C14*365)*$D14</f>
        <v>2125598.723484372</v>
      </c>
      <c r="F14" s="14">
        <v>0.038900000000000004</v>
      </c>
      <c r="G14" s="12">
        <f>$E14*$F14</f>
        <v>82685.79034354207</v>
      </c>
      <c r="H14" s="8"/>
    </row>
    <row r="15" spans="1:8" ht="12.75">
      <c r="A15" s="8"/>
      <c r="B15" s="11"/>
      <c r="C15" s="23"/>
      <c r="D15" s="24"/>
      <c r="E15" s="23"/>
      <c r="F15" s="14"/>
      <c r="G15" s="12"/>
      <c r="H15" s="8"/>
    </row>
    <row r="16" spans="1:8" ht="12.75">
      <c r="A16" s="7" t="s">
        <v>18</v>
      </c>
      <c r="B16" s="11"/>
      <c r="C16" s="23"/>
      <c r="D16" s="24"/>
      <c r="E16" s="23"/>
      <c r="F16" s="14"/>
      <c r="G16" s="12"/>
      <c r="H16" s="7"/>
    </row>
    <row r="17" spans="1:8" ht="12.75">
      <c r="A17" s="8" t="s">
        <v>19</v>
      </c>
      <c r="B17" s="11">
        <v>0.64</v>
      </c>
      <c r="C17" s="23">
        <f>($B$38/2)*($B$39/100)*(B17/100)</f>
        <v>24</v>
      </c>
      <c r="D17" s="24">
        <f>$D$41</f>
        <v>17.29341691620646</v>
      </c>
      <c r="E17" s="23">
        <f>($C17*365)*$D17</f>
        <v>151490.33218596858</v>
      </c>
      <c r="F17" s="14">
        <v>0.4111</v>
      </c>
      <c r="G17" s="12">
        <f>$E17*$F17</f>
        <v>62277.67556165169</v>
      </c>
      <c r="H17" s="8"/>
    </row>
    <row r="18" spans="1:8" ht="12.75">
      <c r="A18" s="8"/>
      <c r="B18" s="11"/>
      <c r="C18" s="23" t="s">
        <v>15</v>
      </c>
      <c r="D18" s="24" t="s">
        <v>15</v>
      </c>
      <c r="E18" s="23" t="s">
        <v>15</v>
      </c>
      <c r="F18" s="14"/>
      <c r="G18" s="12"/>
      <c r="H18" s="8"/>
    </row>
    <row r="19" spans="1:8" ht="12.75">
      <c r="A19" s="8" t="s">
        <v>20</v>
      </c>
      <c r="B19" s="11"/>
      <c r="C19" s="23" t="s">
        <v>15</v>
      </c>
      <c r="D19" s="24" t="s">
        <v>15</v>
      </c>
      <c r="E19" s="23" t="s">
        <v>15</v>
      </c>
      <c r="F19" s="14"/>
      <c r="G19" s="12"/>
      <c r="H19" s="8"/>
    </row>
    <row r="20" spans="1:8" ht="12.75">
      <c r="A20" s="8" t="s">
        <v>21</v>
      </c>
      <c r="B20" s="11">
        <v>1.57</v>
      </c>
      <c r="C20" s="23">
        <f>($B$38/2)*($B$39/100)*(B20/100)</f>
        <v>58.87500000000001</v>
      </c>
      <c r="D20" s="24">
        <f>$D$41</f>
        <v>17.29341691620646</v>
      </c>
      <c r="E20" s="23">
        <f>($C20*365)*$D20</f>
        <v>371624.72114370426</v>
      </c>
      <c r="F20" s="14">
        <v>0.2004</v>
      </c>
      <c r="G20" s="12">
        <f>$E20*$F20</f>
        <v>74473.59411719833</v>
      </c>
      <c r="H20" s="8"/>
    </row>
    <row r="21" spans="1:8" ht="12.75">
      <c r="A21" s="7" t="s">
        <v>22</v>
      </c>
      <c r="B21" s="11">
        <v>0.41</v>
      </c>
      <c r="C21" s="23">
        <f>($B$38/2)*($B$39/100)*(B21/100)</f>
        <v>15.374999999999998</v>
      </c>
      <c r="D21" s="24">
        <f>$D$41</f>
        <v>17.29341691620646</v>
      </c>
      <c r="E21" s="23">
        <f>($C21*365)*$D21</f>
        <v>97048.49405663612</v>
      </c>
      <c r="F21" s="14">
        <v>1.1384</v>
      </c>
      <c r="G21" s="12">
        <f>$E21*$F21</f>
        <v>110480.00563407457</v>
      </c>
      <c r="H21" s="7"/>
    </row>
    <row r="22" spans="1:8" ht="12.75">
      <c r="A22" s="8" t="s">
        <v>23</v>
      </c>
      <c r="B22" s="11">
        <v>0.06</v>
      </c>
      <c r="C22" s="23">
        <f>($B$38/2)*($B$39/100)*(B22/100)</f>
        <v>2.25</v>
      </c>
      <c r="D22" s="24">
        <f>$D$41</f>
        <v>17.29341691620646</v>
      </c>
      <c r="E22" s="23">
        <f>($C22*365)*$D22</f>
        <v>14202.218642434556</v>
      </c>
      <c r="F22" s="14">
        <v>3.4784</v>
      </c>
      <c r="G22" s="12">
        <f>$E22*$F22</f>
        <v>49400.997325844364</v>
      </c>
      <c r="H22" s="8"/>
    </row>
    <row r="23" spans="1:8" ht="12.75">
      <c r="A23" s="8"/>
      <c r="B23" s="11"/>
      <c r="C23" s="23" t="s">
        <v>15</v>
      </c>
      <c r="D23" s="24" t="s">
        <v>15</v>
      </c>
      <c r="E23" s="23" t="s">
        <v>15</v>
      </c>
      <c r="F23" s="14"/>
      <c r="G23" s="12"/>
      <c r="H23" s="8"/>
    </row>
    <row r="24" spans="1:8" ht="12.75">
      <c r="A24" s="8" t="s">
        <v>24</v>
      </c>
      <c r="B24" s="11"/>
      <c r="C24" s="23" t="s">
        <v>15</v>
      </c>
      <c r="D24" s="24" t="s">
        <v>15</v>
      </c>
      <c r="E24" s="23" t="s">
        <v>15</v>
      </c>
      <c r="F24" s="14"/>
      <c r="G24" s="12"/>
      <c r="H24" s="8"/>
    </row>
    <row r="25" spans="1:8" ht="12.75">
      <c r="A25" s="8" t="s">
        <v>25</v>
      </c>
      <c r="B25" s="11">
        <v>1.09</v>
      </c>
      <c r="C25" s="23">
        <f>($B$38/2)*($B$39/100)*(B25/100)</f>
        <v>40.875</v>
      </c>
      <c r="D25" s="24">
        <f>$D$41</f>
        <v>17.29341691620646</v>
      </c>
      <c r="E25" s="23">
        <f>($C25*365)*$D25</f>
        <v>258006.97200422778</v>
      </c>
      <c r="F25" s="14">
        <v>0.8005</v>
      </c>
      <c r="G25" s="12">
        <f>$E25*$F25</f>
        <v>206534.58108938433</v>
      </c>
      <c r="H25" s="8"/>
    </row>
    <row r="26" spans="1:8" ht="12.75">
      <c r="A26" s="7" t="s">
        <v>26</v>
      </c>
      <c r="B26" s="11">
        <v>4.71</v>
      </c>
      <c r="C26" s="23">
        <f>($B$38/2)*($B$39/100)*(B26/100)</f>
        <v>176.625</v>
      </c>
      <c r="D26" s="24">
        <f>$D$41</f>
        <v>17.29341691620646</v>
      </c>
      <c r="E26" s="23">
        <f>($C26*365)*$D26</f>
        <v>1114874.1634311127</v>
      </c>
      <c r="F26" s="14">
        <v>1.3377</v>
      </c>
      <c r="G26" s="12">
        <f>$E26*$F26</f>
        <v>1491367.1684217993</v>
      </c>
      <c r="H26" s="7"/>
    </row>
    <row r="27" spans="1:8" ht="12.75">
      <c r="A27" s="8" t="s">
        <v>27</v>
      </c>
      <c r="B27" s="11">
        <v>0.04</v>
      </c>
      <c r="C27" s="23">
        <f>($B$38/2)*($B$39/100)*(B27/100)</f>
        <v>1.5</v>
      </c>
      <c r="D27" s="24">
        <f>$D$41</f>
        <v>17.29341691620646</v>
      </c>
      <c r="E27" s="23">
        <f>($C27*365)*$D27</f>
        <v>9468.145761623036</v>
      </c>
      <c r="F27" s="14">
        <v>1.2303</v>
      </c>
      <c r="G27" s="12">
        <f>$E27*$F27</f>
        <v>11648.659730524821</v>
      </c>
      <c r="H27" s="8"/>
    </row>
    <row r="28" spans="1:8" ht="12.75">
      <c r="A28" s="8"/>
      <c r="B28" s="11"/>
      <c r="C28" s="23" t="s">
        <v>15</v>
      </c>
      <c r="D28" s="24" t="s">
        <v>15</v>
      </c>
      <c r="E28" s="23" t="s">
        <v>15</v>
      </c>
      <c r="F28" s="14"/>
      <c r="G28" s="12"/>
      <c r="H28" s="8"/>
    </row>
    <row r="29" spans="1:8" ht="12.75">
      <c r="A29" s="8" t="s">
        <v>28</v>
      </c>
      <c r="B29" s="11"/>
      <c r="C29" s="23" t="s">
        <v>15</v>
      </c>
      <c r="D29" s="24" t="s">
        <v>15</v>
      </c>
      <c r="E29" s="23" t="s">
        <v>15</v>
      </c>
      <c r="F29" s="14"/>
      <c r="G29" s="12"/>
      <c r="H29" s="8"/>
    </row>
    <row r="30" spans="1:8" ht="12.75">
      <c r="A30" s="8" t="s">
        <v>29</v>
      </c>
      <c r="B30" s="11">
        <v>0.24</v>
      </c>
      <c r="C30" s="23">
        <f>($B$38/2)*($B$39/100)*(B30/100)</f>
        <v>9</v>
      </c>
      <c r="D30" s="24">
        <f>$D$41</f>
        <v>17.29341691620646</v>
      </c>
      <c r="E30" s="23">
        <f>($C30*365)*$D30</f>
        <v>56808.874569738226</v>
      </c>
      <c r="F30" s="14">
        <v>3.0655</v>
      </c>
      <c r="G30" s="12">
        <f>$E30*$F30</f>
        <v>174147.60499353253</v>
      </c>
      <c r="H30" s="8"/>
    </row>
    <row r="31" spans="1:8" ht="12.75">
      <c r="A31" s="7" t="s">
        <v>30</v>
      </c>
      <c r="B31" s="11">
        <v>0.04</v>
      </c>
      <c r="C31" s="23">
        <f>($B$38/2)*($B$39/100)*(B31/100)</f>
        <v>1.5</v>
      </c>
      <c r="D31" s="24">
        <f>$D$41</f>
        <v>17.29341691620646</v>
      </c>
      <c r="E31" s="23">
        <f>($C31*365)*$D31</f>
        <v>9468.145761623036</v>
      </c>
      <c r="F31" s="44">
        <v>2.1102</v>
      </c>
      <c r="G31" s="23">
        <f>$E31*$F31</f>
        <v>19979.68118617693</v>
      </c>
      <c r="H31" s="7"/>
    </row>
    <row r="32" spans="1:8" ht="12.75">
      <c r="A32" s="8" t="s">
        <v>31</v>
      </c>
      <c r="B32" s="11">
        <v>0.02</v>
      </c>
      <c r="C32" s="23">
        <f>($B$38/2)*($B$39/100)*(B32/100)</f>
        <v>0.75</v>
      </c>
      <c r="D32" s="24">
        <f>$D$41</f>
        <v>17.29341691620646</v>
      </c>
      <c r="E32" s="23">
        <f>($C32*365)*$D32</f>
        <v>4734.072880811518</v>
      </c>
      <c r="F32" s="14">
        <v>2.1102</v>
      </c>
      <c r="G32" s="12">
        <f>$E32*$F32</f>
        <v>9989.840593088466</v>
      </c>
      <c r="H32" s="8"/>
    </row>
    <row r="33" spans="1:8" ht="12.75">
      <c r="A33" s="7"/>
      <c r="B33" s="11"/>
      <c r="C33" s="12" t="s">
        <v>15</v>
      </c>
      <c r="D33" s="12" t="s">
        <v>15</v>
      </c>
      <c r="E33" s="12" t="s">
        <v>15</v>
      </c>
      <c r="F33" s="18" t="s">
        <v>15</v>
      </c>
      <c r="G33" s="12" t="s">
        <v>15</v>
      </c>
      <c r="H33" s="7"/>
    </row>
    <row r="34" spans="1:8" ht="12.75">
      <c r="A34" s="8" t="s">
        <v>32</v>
      </c>
      <c r="B34" s="11">
        <v>0</v>
      </c>
      <c r="C34" s="12">
        <f>($B$38/2)*($B$39/100)*(B34/100)</f>
        <v>0</v>
      </c>
      <c r="D34" s="24">
        <f>$D$41</f>
        <v>17.29341691620646</v>
      </c>
      <c r="E34" s="12">
        <f>($C34*365)*$D34</f>
        <v>0</v>
      </c>
      <c r="F34" s="14">
        <v>1.45</v>
      </c>
      <c r="G34" s="43">
        <f>$E34*$F34</f>
        <v>0</v>
      </c>
      <c r="H34" s="8"/>
    </row>
    <row r="35" spans="1:8" ht="13.5" thickBot="1">
      <c r="A35" s="7"/>
      <c r="B35" s="20"/>
      <c r="C35" s="7"/>
      <c r="D35" s="7"/>
      <c r="E35" s="7"/>
      <c r="F35" s="7"/>
      <c r="G35" s="7"/>
      <c r="H35" s="7"/>
    </row>
    <row r="36" spans="1:8" ht="13.5" thickBot="1">
      <c r="A36" s="8" t="s">
        <v>86</v>
      </c>
      <c r="B36" s="20">
        <f>SUM(B11:B34)</f>
        <v>100</v>
      </c>
      <c r="C36" s="7">
        <f>SUM(C11:C34)</f>
        <v>3750</v>
      </c>
      <c r="D36" s="7"/>
      <c r="E36" s="7"/>
      <c r="F36" s="7"/>
      <c r="G36" s="22">
        <f>SUM(G11:G34)</f>
        <v>2331782.7464769315</v>
      </c>
      <c r="H36" s="15" t="s">
        <v>99</v>
      </c>
    </row>
    <row r="37" spans="1:8" ht="12.75">
      <c r="A37" s="8"/>
      <c r="B37" s="7"/>
      <c r="C37" s="7"/>
      <c r="D37" s="7"/>
      <c r="E37" s="7"/>
      <c r="F37" s="7"/>
      <c r="G37" s="7"/>
      <c r="H37" s="8"/>
    </row>
    <row r="38" spans="1:9" ht="12.75">
      <c r="A38" s="16" t="s">
        <v>33</v>
      </c>
      <c r="B38" s="25">
        <f>ADT</f>
        <v>7500</v>
      </c>
      <c r="C38" s="7"/>
      <c r="D38" s="7"/>
      <c r="E38" s="7"/>
      <c r="F38" s="7"/>
      <c r="G38" s="7"/>
      <c r="H38" s="15"/>
      <c r="I38" s="7"/>
    </row>
    <row r="39" spans="1:9" ht="12.75">
      <c r="A39" s="16" t="s">
        <v>34</v>
      </c>
      <c r="B39" s="29">
        <f>LANEDIST</f>
        <v>100</v>
      </c>
      <c r="E39" s="7"/>
      <c r="F39" s="7"/>
      <c r="G39" s="7"/>
      <c r="H39" s="15"/>
      <c r="I39" s="7"/>
    </row>
    <row r="40" spans="1:9" ht="12.75">
      <c r="A40" s="16" t="s">
        <v>35</v>
      </c>
      <c r="B40" s="38">
        <f>+GR_CARS</f>
        <v>2</v>
      </c>
      <c r="C40" s="31">
        <f>LIFE_YRS</f>
        <v>15</v>
      </c>
      <c r="D40" s="30">
        <f>((1+(B40/100))^C40-1)/(B40/100)</f>
        <v>17.29341691620646</v>
      </c>
      <c r="E40" s="7"/>
      <c r="F40" s="7"/>
      <c r="G40" s="7"/>
      <c r="H40" s="15"/>
      <c r="I40" s="7"/>
    </row>
    <row r="41" spans="1:9" ht="12.75">
      <c r="A41" s="16" t="s">
        <v>36</v>
      </c>
      <c r="B41" s="38">
        <f>GR_TRUCKS</f>
        <v>2</v>
      </c>
      <c r="C41" s="31">
        <f>LIFE_YRS</f>
        <v>15</v>
      </c>
      <c r="D41" s="30">
        <f>((1+(B41/100))^C41-1)/(B41/100)</f>
        <v>17.29341691620646</v>
      </c>
      <c r="E41" s="7"/>
      <c r="F41" s="7"/>
      <c r="G41" s="7"/>
      <c r="H41" s="7"/>
      <c r="I41" s="7"/>
    </row>
    <row r="42" spans="2:4" ht="12.75">
      <c r="B42" s="32" t="s">
        <v>76</v>
      </c>
      <c r="C42" s="7" t="s">
        <v>75</v>
      </c>
      <c r="D42" s="7" t="s">
        <v>60</v>
      </c>
    </row>
    <row r="44" spans="2:4" ht="12.75">
      <c r="B44" s="7" t="s">
        <v>41</v>
      </c>
      <c r="C44" s="6" t="s">
        <v>40</v>
      </c>
      <c r="D44" s="7"/>
    </row>
  </sheetData>
  <sheetProtection/>
  <mergeCells count="2">
    <mergeCell ref="E2:G2"/>
    <mergeCell ref="D3:I3"/>
  </mergeCells>
  <conditionalFormatting sqref="B36">
    <cfRule type="cellIs" priority="1" dxfId="12" operator="notEqual" stopIfTrue="1">
      <formula>100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Pavement Management</dc:creator>
  <cp:keywords/>
  <dc:description/>
  <cp:lastModifiedBy>Sotoria Montanari</cp:lastModifiedBy>
  <cp:lastPrinted>2008-09-11T18:18:30Z</cp:lastPrinted>
  <dcterms:created xsi:type="dcterms:W3CDTF">2006-09-25T15:16:25Z</dcterms:created>
  <dcterms:modified xsi:type="dcterms:W3CDTF">2019-10-10T17:58:38Z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